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保険年金室\001　国民健康保険\国保税試算エクセル\Ｒ８年度\"/>
    </mc:Choice>
  </mc:AlternateContent>
  <xr:revisionPtr revIDLastSave="0" documentId="13_ncr:1_{8271B27E-8E7D-4A7E-B68F-6525FEADD3C6}" xr6:coauthVersionLast="36" xr6:coauthVersionMax="47" xr10:uidLastSave="{00000000-0000-0000-0000-000000000000}"/>
  <workbookProtection workbookPassword="CB52" lockStructure="1"/>
  <bookViews>
    <workbookView xWindow="-120" yWindow="-120" windowWidth="20730" windowHeight="11040" xr2:uid="{8C9BEB09-92B5-4922-91F5-605E31A33B39}"/>
  </bookViews>
  <sheets>
    <sheet name="試算シート " sheetId="4" r:id="rId1"/>
  </sheets>
  <definedNames>
    <definedName name="age" localSheetId="0">'試算シート '!$CL$2:$CL$8</definedName>
    <definedName name="age_0" localSheetId="0">'試算シート '!$CL$2</definedName>
    <definedName name="age_1" localSheetId="0">'試算シート '!$CL$4</definedName>
    <definedName name="age_2" localSheetId="0">'試算シート '!$CL$6</definedName>
    <definedName name="age_3" localSheetId="0">'試算シート '!$CL$8</definedName>
    <definedName name="age_4" localSheetId="0">'試算シート '!$CL$7</definedName>
    <definedName name="age_5" localSheetId="0">'試算シート '!$CL$3</definedName>
    <definedName name="age_6" localSheetId="0">'試算シート '!$CL$5</definedName>
    <definedName name="ir_byo" localSheetId="0">'試算シート '!$BI$3</definedName>
    <definedName name="ir_gnd" localSheetId="0">'試算シート '!$BJ$3</definedName>
    <definedName name="ir_kin" localSheetId="0">'試算シート '!$BH$3</definedName>
    <definedName name="ir_syt" localSheetId="0">'試算シート '!$BG$3</definedName>
    <definedName name="kanyu" localSheetId="0">'試算シート '!$B$5</definedName>
    <definedName name="kg_byo" localSheetId="0">'試算シート '!$BI$5</definedName>
    <definedName name="kg_gnd" localSheetId="0">'試算シート '!$BJ$5</definedName>
    <definedName name="kg_kin" localSheetId="0">'試算シート '!$BH$5</definedName>
    <definedName name="kg_syt" localSheetId="0">'試算シート '!$BG$5</definedName>
    <definedName name="kgn" localSheetId="0">'試算シート '!$BT$26</definedName>
    <definedName name="kiso_0" localSheetId="0">'試算シート '!$CN$31</definedName>
    <definedName name="kiso_1" localSheetId="0">'試算シート '!$CN$32</definedName>
    <definedName name="kiso_2" localSheetId="0">'試算シート '!$CN$33</definedName>
    <definedName name="kiso_3" localSheetId="0">'試算シート '!$CN$34</definedName>
    <definedName name="kj_0" localSheetId="0">'試算シート '!$CP$4</definedName>
    <definedName name="kj_1" localSheetId="0">'試算シート '!$CP$5</definedName>
    <definedName name="kj_10" localSheetId="0">'試算シート '!$CP$14</definedName>
    <definedName name="kj_2" localSheetId="0">'試算シート '!$CP$6</definedName>
    <definedName name="kj_3" localSheetId="0">'試算シート '!$CP$7</definedName>
    <definedName name="kj_4" localSheetId="0">'試算シート '!$CP$8</definedName>
    <definedName name="kj_5" localSheetId="0">'試算シート '!$CP$9</definedName>
    <definedName name="kj_6" localSheetId="0">'試算シート '!$CP$10</definedName>
    <definedName name="kj_7" localSheetId="0">'試算シート '!$CP$11</definedName>
    <definedName name="kj_8" localSheetId="0">'試算シート '!$CP$12</definedName>
    <definedName name="kj_9" localSheetId="0">'試算シート '!$CP$13</definedName>
    <definedName name="kr_6" localSheetId="0">'試算シート '!$CO$10</definedName>
    <definedName name="kr_7" localSheetId="0">'試算シート '!$CO$11</definedName>
    <definedName name="kr_8" localSheetId="0">'試算シート '!$CO$12</definedName>
    <definedName name="kr_9" localSheetId="0">'試算シート '!$CO$13</definedName>
    <definedName name="ks_0" localSheetId="0">'試算シート '!$CN$4</definedName>
    <definedName name="ks_1" localSheetId="0">'試算シート '!$CN$5</definedName>
    <definedName name="ks_10" localSheetId="0">'試算シート '!$CN$14</definedName>
    <definedName name="ks_2" localSheetId="0">'試算シート '!$CN$6</definedName>
    <definedName name="ks_3" localSheetId="0">'試算シート '!$CN$7</definedName>
    <definedName name="ks_4" localSheetId="0">'試算シート '!$CN$8</definedName>
    <definedName name="ks_5" localSheetId="0">'試算シート '!$CN$9</definedName>
    <definedName name="ks_6" localSheetId="0">'試算シート '!$CN$10</definedName>
    <definedName name="ks_7" localSheetId="0">'試算シート '!$CN$11</definedName>
    <definedName name="ks_8" localSheetId="0">'試算シート '!$CN$12</definedName>
    <definedName name="ks_9" localSheetId="0">'試算シート '!$CN$13</definedName>
    <definedName name="ks_kj_0" localSheetId="0">'試算シート '!$CP$31</definedName>
    <definedName name="ks_kj_1" localSheetId="0">'試算シート '!$CP$32</definedName>
    <definedName name="ks_kj_2" localSheetId="0">'試算シート '!$CP$33</definedName>
    <definedName name="ks_kj_3" localSheetId="0">'試算シート '!$CP$34</definedName>
    <definedName name="nk1_64_0" localSheetId="0">'試算シート '!$CP$18</definedName>
    <definedName name="nk1_64_1" localSheetId="0">'試算シート '!$CP$19</definedName>
    <definedName name="nk1_64_2" localSheetId="0">'試算シート '!$CP$20</definedName>
    <definedName name="nk1_64_3" localSheetId="0">'試算シート '!$CP$21</definedName>
    <definedName name="nk1_64_4" localSheetId="0">'試算シート '!$CP$22</definedName>
    <definedName name="nk1_65_0" localSheetId="0">'試算シート '!$CP$23</definedName>
    <definedName name="nk1_65_1" localSheetId="0">'試算シート '!$CP$24</definedName>
    <definedName name="nk1_65_2" localSheetId="0">'試算シート '!$CP$25</definedName>
    <definedName name="nk1_65_3" localSheetId="0">'試算シート '!$CP$26</definedName>
    <definedName name="nk1_65_4" localSheetId="0">'試算シート '!$CP$27</definedName>
    <definedName name="nk2_64_0" localSheetId="0">'試算シート '!$CQ$18</definedName>
    <definedName name="nk2_64_1" localSheetId="0">'試算シート '!$CQ$19</definedName>
    <definedName name="nk2_64_2" localSheetId="0">'試算シート '!$CQ$20</definedName>
    <definedName name="nk2_64_3" localSheetId="0">'試算シート '!$CQ$21</definedName>
    <definedName name="nk2_64_4" localSheetId="0">'試算シート '!$CQ$22</definedName>
    <definedName name="nk2_65_0" localSheetId="0">'試算シート '!$CQ$23</definedName>
    <definedName name="nk2_65_1" localSheetId="0">'試算シート '!$CQ$24</definedName>
    <definedName name="nk2_65_2" localSheetId="0">'試算シート '!$CQ$25</definedName>
    <definedName name="nk2_65_3" localSheetId="0">'試算シート '!$CQ$26</definedName>
    <definedName name="nk2_65_4" localSheetId="0">'試算シート '!$CQ$27</definedName>
    <definedName name="nk3_64_0" localSheetId="0">'試算シート '!$CR$18</definedName>
    <definedName name="nk3_64_1" localSheetId="0">'試算シート '!$CR$19</definedName>
    <definedName name="nk3_64_2" localSheetId="0">'試算シート '!$CR$20</definedName>
    <definedName name="nk3_64_3" localSheetId="0">'試算シート '!$CR$21</definedName>
    <definedName name="nk3_64_4" localSheetId="0">'試算シート '!$CR$22</definedName>
    <definedName name="nk3_65_0" localSheetId="0">'試算シート '!$CR$23</definedName>
    <definedName name="nk3_65_1" localSheetId="0">'試算シート '!$CR$24</definedName>
    <definedName name="nk3_65_2" localSheetId="0">'試算シート '!$CR$25</definedName>
    <definedName name="nk3_65_3" localSheetId="0">'試算シート '!$CR$26</definedName>
    <definedName name="nk3_65_4" localSheetId="0">'試算シート '!$CR$27</definedName>
    <definedName name="nr_64_1" localSheetId="0">'試算シート '!$CO$19</definedName>
    <definedName name="nr_64_2" localSheetId="0">'試算シート '!$CO$20</definedName>
    <definedName name="nr_64_3" localSheetId="0">'試算シート '!$CO$21</definedName>
    <definedName name="nr_65_1" localSheetId="0">'試算シート '!$CO$24</definedName>
    <definedName name="nr_65_2" localSheetId="0">'試算シート '!$CO$25</definedName>
    <definedName name="nr_65_3" localSheetId="0">'試算シート '!$CO$26</definedName>
    <definedName name="ns_64_0" localSheetId="0">'試算シート '!$CN$18</definedName>
    <definedName name="ns_64_1" localSheetId="0">'試算シート '!$CN$19</definedName>
    <definedName name="ns_64_2" localSheetId="0">'試算シート '!$CN$20</definedName>
    <definedName name="ns_64_3" localSheetId="0">'試算シート '!$CN$21</definedName>
    <definedName name="ns_64_4" localSheetId="0">'試算シート '!$CN$22</definedName>
    <definedName name="ns_65_0" localSheetId="0">'試算シート '!$CN$23</definedName>
    <definedName name="ns_65_1" localSheetId="0">'試算シート '!$CN$24</definedName>
    <definedName name="ns_65_2" localSheetId="0">'試算シート '!$CN$25</definedName>
    <definedName name="ns_65_3" localSheetId="0">'試算シート '!$CN$26</definedName>
    <definedName name="ns_65_4" localSheetId="0">'試算シート '!$CN$27</definedName>
    <definedName name="_xlnm.Print_Area" localSheetId="0">'試算シート '!$A$1:$AW$43</definedName>
    <definedName name="si_byo" localSheetId="0">'試算シート '!$BI$4</definedName>
    <definedName name="si_gnd" localSheetId="0">'試算シート '!$BJ$4</definedName>
    <definedName name="si_kin" localSheetId="0">'試算シート '!$BH$4</definedName>
    <definedName name="si_syt" localSheetId="0">'試算シート '!$BG$4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I12" i="4" l="1"/>
  <c r="BI13" i="4"/>
  <c r="BI14" i="4"/>
  <c r="BI15" i="4"/>
  <c r="BI16" i="4"/>
  <c r="BI17" i="4"/>
  <c r="BI18" i="4"/>
  <c r="BI11" i="4"/>
  <c r="CF13" i="4"/>
  <c r="CF14" i="4"/>
  <c r="CF15" i="4"/>
  <c r="CF16" i="4"/>
  <c r="CF17" i="4"/>
  <c r="CF18" i="4"/>
  <c r="CG12" i="4"/>
  <c r="CG13" i="4"/>
  <c r="CG14" i="4"/>
  <c r="CG15" i="4"/>
  <c r="CG16" i="4"/>
  <c r="CG17" i="4"/>
  <c r="CG18" i="4"/>
  <c r="CG11" i="4"/>
  <c r="CJ12" i="4"/>
  <c r="CJ13" i="4"/>
  <c r="CJ14" i="4"/>
  <c r="CJ15" i="4"/>
  <c r="CJ16" i="4"/>
  <c r="CJ17" i="4"/>
  <c r="CJ18" i="4"/>
  <c r="CJ11" i="4"/>
  <c r="BY11" i="4"/>
  <c r="CJ19" i="4" l="1"/>
  <c r="CI19" i="4"/>
  <c r="CG20" i="4"/>
  <c r="X29" i="4" s="1"/>
  <c r="CH18" i="4"/>
  <c r="CH17" i="4"/>
  <c r="S37" i="4" l="1"/>
  <c r="N37" i="4"/>
  <c r="I37" i="4"/>
  <c r="A22" i="4"/>
  <c r="CC18" i="4"/>
  <c r="CD18" i="4" s="1"/>
  <c r="CB18" i="4"/>
  <c r="BY18" i="4"/>
  <c r="BZ18" i="4" s="1"/>
  <c r="BX18" i="4"/>
  <c r="BU18" i="4"/>
  <c r="BV18" i="4" s="1"/>
  <c r="BT18" i="4"/>
  <c r="BR18" i="4"/>
  <c r="BQ18" i="4"/>
  <c r="BP18" i="4"/>
  <c r="BL18" i="4"/>
  <c r="BK18" i="4"/>
  <c r="BM18" i="4" s="1"/>
  <c r="BH18" i="4"/>
  <c r="BF18" i="4"/>
  <c r="BE18" i="4"/>
  <c r="BB18" i="4"/>
  <c r="AZ18" i="4"/>
  <c r="AX18" i="4"/>
  <c r="AT18" i="4"/>
  <c r="CC17" i="4"/>
  <c r="CD17" i="4" s="1"/>
  <c r="CB17" i="4"/>
  <c r="BY17" i="4"/>
  <c r="BZ17" i="4" s="1"/>
  <c r="BX17" i="4"/>
  <c r="BU17" i="4"/>
  <c r="BV17" i="4" s="1"/>
  <c r="BT17" i="4"/>
  <c r="BR17" i="4"/>
  <c r="BQ17" i="4"/>
  <c r="BP17" i="4"/>
  <c r="BL17" i="4"/>
  <c r="BS17" i="4"/>
  <c r="BH17" i="4"/>
  <c r="BF17" i="4"/>
  <c r="BE17" i="4"/>
  <c r="BB17" i="4"/>
  <c r="AZ17" i="4"/>
  <c r="AX17" i="4"/>
  <c r="AT17" i="4"/>
  <c r="CC16" i="4"/>
  <c r="CD16" i="4" s="1"/>
  <c r="CB16" i="4"/>
  <c r="BY16" i="4"/>
  <c r="BU16" i="4"/>
  <c r="BR16" i="4"/>
  <c r="BQ16" i="4"/>
  <c r="BP16" i="4"/>
  <c r="BL16" i="4"/>
  <c r="BK16" i="4"/>
  <c r="BH16" i="4"/>
  <c r="BF16" i="4"/>
  <c r="BE16" i="4"/>
  <c r="BB16" i="4"/>
  <c r="AZ16" i="4"/>
  <c r="AX16" i="4"/>
  <c r="AT16" i="4"/>
  <c r="CC15" i="4"/>
  <c r="CD15" i="4" s="1"/>
  <c r="CB15" i="4"/>
  <c r="BY15" i="4"/>
  <c r="BU15" i="4"/>
  <c r="BR15" i="4"/>
  <c r="BQ15" i="4"/>
  <c r="BP15" i="4"/>
  <c r="BL15" i="4"/>
  <c r="BS15" i="4"/>
  <c r="BH15" i="4"/>
  <c r="BF15" i="4"/>
  <c r="BE15" i="4"/>
  <c r="BB15" i="4"/>
  <c r="AZ15" i="4"/>
  <c r="AX15" i="4"/>
  <c r="AT15" i="4"/>
  <c r="CC14" i="4"/>
  <c r="BY14" i="4"/>
  <c r="BU14" i="4"/>
  <c r="BR14" i="4"/>
  <c r="BQ14" i="4"/>
  <c r="BP14" i="4"/>
  <c r="BL14" i="4"/>
  <c r="BK14" i="4"/>
  <c r="BH14" i="4"/>
  <c r="BF14" i="4"/>
  <c r="BE14" i="4"/>
  <c r="BB14" i="4"/>
  <c r="AZ14" i="4"/>
  <c r="AX14" i="4"/>
  <c r="CC13" i="4"/>
  <c r="BY13" i="4"/>
  <c r="BU13" i="4"/>
  <c r="BR13" i="4"/>
  <c r="BQ13" i="4"/>
  <c r="BP13" i="4"/>
  <c r="BL13" i="4"/>
  <c r="BK13" i="4"/>
  <c r="BH13" i="4"/>
  <c r="BF13" i="4"/>
  <c r="BE13" i="4"/>
  <c r="BB13" i="4"/>
  <c r="AZ13" i="4"/>
  <c r="AX13" i="4"/>
  <c r="CC12" i="4"/>
  <c r="BY12" i="4"/>
  <c r="BU12" i="4"/>
  <c r="BR12" i="4"/>
  <c r="BQ12" i="4"/>
  <c r="BP12" i="4"/>
  <c r="BL12" i="4"/>
  <c r="BS12" i="4"/>
  <c r="BH12" i="4"/>
  <c r="BF12" i="4"/>
  <c r="BE12" i="4"/>
  <c r="BB12" i="4"/>
  <c r="AZ12" i="4"/>
  <c r="AX12" i="4"/>
  <c r="CC11" i="4"/>
  <c r="BU11" i="4"/>
  <c r="BR11" i="4"/>
  <c r="BQ11" i="4"/>
  <c r="BP11" i="4"/>
  <c r="BL11" i="4"/>
  <c r="BK11" i="4"/>
  <c r="BH11" i="4"/>
  <c r="BF11" i="4"/>
  <c r="BE11" i="4"/>
  <c r="BB11" i="4"/>
  <c r="AZ11" i="4"/>
  <c r="AX11" i="4"/>
  <c r="BG15" i="4" l="1"/>
  <c r="BS18" i="4"/>
  <c r="AH18" i="4" s="1"/>
  <c r="BG13" i="4"/>
  <c r="BG17" i="4"/>
  <c r="BN18" i="4"/>
  <c r="BJ18" i="4" s="1"/>
  <c r="AD18" i="4" s="1"/>
  <c r="AX19" i="4"/>
  <c r="BG16" i="4"/>
  <c r="BB19" i="4"/>
  <c r="AH17" i="4"/>
  <c r="BG18" i="4"/>
  <c r="BK17" i="4"/>
  <c r="BM17" i="4" s="1"/>
  <c r="BN17" i="4" s="1"/>
  <c r="BJ17" i="4" s="1"/>
  <c r="AD17" i="4" s="1"/>
  <c r="AH15" i="4"/>
  <c r="BS14" i="4"/>
  <c r="AH14" i="4" s="1"/>
  <c r="BM14" i="4" s="1"/>
  <c r="BN14" i="4" s="1"/>
  <c r="BJ14" i="4" s="1"/>
  <c r="AD14" i="4" s="1"/>
  <c r="BG14" i="4"/>
  <c r="BG12" i="4"/>
  <c r="BS11" i="4"/>
  <c r="AH11" i="4" s="1"/>
  <c r="BM11" i="4" s="1"/>
  <c r="BN11" i="4" s="1"/>
  <c r="BJ11" i="4" s="1"/>
  <c r="AD11" i="4" s="1"/>
  <c r="BS13" i="4"/>
  <c r="AH13" i="4" s="1"/>
  <c r="BK15" i="4"/>
  <c r="BM15" i="4" s="1"/>
  <c r="BN15" i="4" s="1"/>
  <c r="BJ15" i="4" s="1"/>
  <c r="AD15" i="4" s="1"/>
  <c r="AZ19" i="4"/>
  <c r="BS16" i="4"/>
  <c r="AH16" i="4" s="1"/>
  <c r="BM16" i="4" s="1"/>
  <c r="BN16" i="4" s="1"/>
  <c r="BJ16" i="4" s="1"/>
  <c r="AD16" i="4" s="1"/>
  <c r="BG11" i="4"/>
  <c r="BK12" i="4"/>
  <c r="AH12" i="4"/>
  <c r="CC20" i="4"/>
  <c r="S29" i="4" s="1"/>
  <c r="CA19" i="4"/>
  <c r="BT23" i="4"/>
  <c r="BW19" i="4"/>
  <c r="CE19" i="4"/>
  <c r="AL18" i="4" l="1"/>
  <c r="AP18" i="4" s="1"/>
  <c r="AL15" i="4"/>
  <c r="AP15" i="4" s="1"/>
  <c r="BM13" i="4"/>
  <c r="BN13" i="4" s="1"/>
  <c r="BJ13" i="4" s="1"/>
  <c r="AD13" i="4" s="1"/>
  <c r="AL13" i="4" s="1"/>
  <c r="AL17" i="4"/>
  <c r="AP17" i="4" s="1"/>
  <c r="AL14" i="4"/>
  <c r="AP14" i="4" s="1"/>
  <c r="AL16" i="4"/>
  <c r="AP16" i="4" s="1"/>
  <c r="AL11" i="4"/>
  <c r="AP11" i="4" s="1"/>
  <c r="CF11" i="4" s="1"/>
  <c r="BU23" i="4"/>
  <c r="BV25" i="4" s="1"/>
  <c r="BM12" i="4"/>
  <c r="BN12" i="4" s="1"/>
  <c r="BJ12" i="4" s="1"/>
  <c r="AD12" i="4" s="1"/>
  <c r="AL12" i="4" s="1"/>
  <c r="I29" i="4"/>
  <c r="N29" i="4"/>
  <c r="BO18" i="4" l="1"/>
  <c r="BO15" i="4"/>
  <c r="BO17" i="4"/>
  <c r="BO11" i="4"/>
  <c r="CB11" i="4"/>
  <c r="BX11" i="4"/>
  <c r="CB14" i="4"/>
  <c r="AT13" i="4"/>
  <c r="AP13" i="4"/>
  <c r="BT13" i="4" s="1"/>
  <c r="BO13" i="4"/>
  <c r="BT16" i="4"/>
  <c r="BX16" i="4"/>
  <c r="BX15" i="4"/>
  <c r="BT15" i="4"/>
  <c r="BX14" i="4"/>
  <c r="BO14" i="4"/>
  <c r="AT14" i="4"/>
  <c r="BT14" i="4"/>
  <c r="BO16" i="4"/>
  <c r="AT11" i="4"/>
  <c r="BU25" i="4"/>
  <c r="BT25" i="4"/>
  <c r="AP12" i="4"/>
  <c r="BO12" i="4"/>
  <c r="AT12" i="4"/>
  <c r="BT11" i="4"/>
  <c r="X27" i="4" l="1"/>
  <c r="CF12" i="4"/>
  <c r="CB12" i="4"/>
  <c r="BX13" i="4"/>
  <c r="CB13" i="4"/>
  <c r="BT27" i="4"/>
  <c r="BT26" i="4" s="1"/>
  <c r="BT28" i="4" s="1"/>
  <c r="S27" i="4"/>
  <c r="N27" i="4"/>
  <c r="BT12" i="4"/>
  <c r="BX12" i="4"/>
  <c r="I27" i="4"/>
  <c r="X28" i="4" l="1"/>
  <c r="X31" i="4"/>
  <c r="S28" i="4"/>
  <c r="CH15" i="4"/>
  <c r="CH11" i="4"/>
  <c r="CH12" i="4"/>
  <c r="CH14" i="4"/>
  <c r="CH16" i="4"/>
  <c r="CH13" i="4"/>
  <c r="BZ16" i="4"/>
  <c r="BV16" i="4"/>
  <c r="BV15" i="4"/>
  <c r="BZ15" i="4"/>
  <c r="CD14" i="4"/>
  <c r="I28" i="4"/>
  <c r="I32" i="4"/>
  <c r="N28" i="4"/>
  <c r="CD13" i="4"/>
  <c r="BV14" i="4"/>
  <c r="BZ14" i="4"/>
  <c r="BV13" i="4"/>
  <c r="BZ13" i="4"/>
  <c r="CD11" i="4"/>
  <c r="CD12" i="4"/>
  <c r="BV12" i="4"/>
  <c r="BZ12" i="4"/>
  <c r="BV11" i="4"/>
  <c r="BZ11" i="4"/>
  <c r="I31" i="4"/>
  <c r="N31" i="4"/>
  <c r="S31" i="4"/>
  <c r="CH19" i="4" l="1"/>
  <c r="X30" i="4" s="1"/>
  <c r="X33" i="4" s="1"/>
  <c r="CD19" i="4"/>
  <c r="S30" i="4" s="1"/>
  <c r="S33" i="4" s="1"/>
  <c r="S34" i="4" s="1"/>
  <c r="S35" i="4" s="1"/>
  <c r="S36" i="4" s="1"/>
  <c r="BZ19" i="4"/>
  <c r="N30" i="4" s="1"/>
  <c r="N33" i="4" s="1"/>
  <c r="BV19" i="4"/>
  <c r="I30" i="4" s="1"/>
  <c r="I33" i="4" s="1"/>
  <c r="X34" i="4" l="1"/>
  <c r="X35" i="4" s="1"/>
  <c r="X36" i="4" s="1"/>
  <c r="I34" i="4"/>
  <c r="I35" i="4" s="1"/>
  <c r="I36" i="4" s="1"/>
  <c r="N34" i="4"/>
  <c r="N35" i="4" s="1"/>
  <c r="N36" i="4" s="1"/>
  <c r="W23" i="4" l="1"/>
  <c r="W24" i="4" l="1"/>
</calcChain>
</file>

<file path=xl/sharedStrings.xml><?xml version="1.0" encoding="utf-8"?>
<sst xmlns="http://schemas.openxmlformats.org/spreadsheetml/2006/main" count="262" uniqueCount="202">
  <si>
    <t>③</t>
    <phoneticPr fontId="3"/>
  </si>
  <si>
    <t>所得割率</t>
    <rPh sb="0" eb="2">
      <t>ショトク</t>
    </rPh>
    <rPh sb="2" eb="3">
      <t>ワリ</t>
    </rPh>
    <rPh sb="3" eb="4">
      <t>リツ</t>
    </rPh>
    <phoneticPr fontId="3"/>
  </si>
  <si>
    <t>均等割額</t>
    <rPh sb="0" eb="3">
      <t>キントウワリ</t>
    </rPh>
    <rPh sb="3" eb="4">
      <t>ガク</t>
    </rPh>
    <phoneticPr fontId="3"/>
  </si>
  <si>
    <t>平等割額</t>
    <rPh sb="0" eb="2">
      <t>ビョウドウ</t>
    </rPh>
    <rPh sb="2" eb="3">
      <t>ワリ</t>
    </rPh>
    <rPh sb="3" eb="4">
      <t>ガク</t>
    </rPh>
    <phoneticPr fontId="3"/>
  </si>
  <si>
    <t>賦課限度額</t>
    <rPh sb="0" eb="2">
      <t>フカ</t>
    </rPh>
    <rPh sb="2" eb="4">
      <t>ゲンド</t>
    </rPh>
    <rPh sb="4" eb="5">
      <t>ガク</t>
    </rPh>
    <phoneticPr fontId="3"/>
  </si>
  <si>
    <t>給与</t>
    <rPh sb="0" eb="2">
      <t>キュウヨ</t>
    </rPh>
    <phoneticPr fontId="3"/>
  </si>
  <si>
    <t>医療</t>
    <rPh sb="0" eb="2">
      <t>イリョウ</t>
    </rPh>
    <phoneticPr fontId="3"/>
  </si>
  <si>
    <t>40歳～64歳</t>
    <rPh sb="2" eb="3">
      <t>サイ</t>
    </rPh>
    <rPh sb="6" eb="7">
      <t>サイ</t>
    </rPh>
    <phoneticPr fontId="3"/>
  </si>
  <si>
    <t>1.加入期間を選択してください。</t>
    <rPh sb="2" eb="4">
      <t>カニュウ</t>
    </rPh>
    <rPh sb="4" eb="6">
      <t>キカン</t>
    </rPh>
    <rPh sb="7" eb="9">
      <t>センタク</t>
    </rPh>
    <phoneticPr fontId="3"/>
  </si>
  <si>
    <t>支援金</t>
    <rPh sb="0" eb="3">
      <t>シエンキン</t>
    </rPh>
    <phoneticPr fontId="3"/>
  </si>
  <si>
    <t>65歳～74歳</t>
    <rPh sb="2" eb="3">
      <t>サイ</t>
    </rPh>
    <rPh sb="6" eb="7">
      <t>サイ</t>
    </rPh>
    <phoneticPr fontId="3"/>
  </si>
  <si>
    <t>12ケ月</t>
    <rPh sb="2" eb="4">
      <t>カゲツ</t>
    </rPh>
    <phoneticPr fontId="3"/>
  </si>
  <si>
    <t>介護</t>
    <rPh sb="0" eb="2">
      <t>カイゴ</t>
    </rPh>
    <phoneticPr fontId="3"/>
  </si>
  <si>
    <t>2.加入者の年齢区分を選択し、各収入金額・所得金額を入力してください。</t>
    <rPh sb="2" eb="5">
      <t>カニュウシャ</t>
    </rPh>
    <rPh sb="6" eb="8">
      <t>ネンレイ</t>
    </rPh>
    <rPh sb="8" eb="10">
      <t>クブン</t>
    </rPh>
    <rPh sb="11" eb="13">
      <t>センタク</t>
    </rPh>
    <rPh sb="15" eb="16">
      <t>カク</t>
    </rPh>
    <rPh sb="16" eb="18">
      <t>シュウニュウ</t>
    </rPh>
    <rPh sb="18" eb="20">
      <t>キンガク</t>
    </rPh>
    <rPh sb="21" eb="23">
      <t>ショトク</t>
    </rPh>
    <rPh sb="23" eb="25">
      <t>キンガク</t>
    </rPh>
    <rPh sb="26" eb="28">
      <t>ニュウリョク</t>
    </rPh>
    <phoneticPr fontId="3"/>
  </si>
  <si>
    <t>給与収入</t>
    <rPh sb="0" eb="2">
      <t>キュウヨ</t>
    </rPh>
    <rPh sb="2" eb="4">
      <t>シュウニュウ</t>
    </rPh>
    <phoneticPr fontId="3"/>
  </si>
  <si>
    <t>年金収入</t>
    <rPh sb="0" eb="2">
      <t>ネンキン</t>
    </rPh>
    <rPh sb="2" eb="4">
      <t>シュウニュウ</t>
    </rPh>
    <phoneticPr fontId="3"/>
  </si>
  <si>
    <t>その他の所得</t>
    <rPh sb="2" eb="3">
      <t>タ</t>
    </rPh>
    <rPh sb="4" eb="6">
      <t>ショトク</t>
    </rPh>
    <phoneticPr fontId="3"/>
  </si>
  <si>
    <t>非自発</t>
    <rPh sb="0" eb="1">
      <t>ヒ</t>
    </rPh>
    <rPh sb="1" eb="3">
      <t>ジハツ</t>
    </rPh>
    <phoneticPr fontId="3"/>
  </si>
  <si>
    <t>擬主</t>
    <rPh sb="0" eb="1">
      <t>ギ</t>
    </rPh>
    <rPh sb="1" eb="2">
      <t>ヌシ</t>
    </rPh>
    <phoneticPr fontId="3"/>
  </si>
  <si>
    <t>給与所得</t>
    <rPh sb="0" eb="2">
      <t>キュウヨ</t>
    </rPh>
    <rPh sb="2" eb="4">
      <t>ショトク</t>
    </rPh>
    <phoneticPr fontId="3"/>
  </si>
  <si>
    <t>年金所得</t>
    <rPh sb="0" eb="2">
      <t>ネンキン</t>
    </rPh>
    <rPh sb="2" eb="4">
      <t>ショトク</t>
    </rPh>
    <phoneticPr fontId="3"/>
  </si>
  <si>
    <t>合計所得</t>
    <rPh sb="0" eb="2">
      <t>ゴウケイ</t>
    </rPh>
    <rPh sb="2" eb="4">
      <t>ショトク</t>
    </rPh>
    <phoneticPr fontId="3"/>
  </si>
  <si>
    <t>算定基礎額</t>
    <rPh sb="0" eb="2">
      <t>サンテイ</t>
    </rPh>
    <rPh sb="2" eb="4">
      <t>キソ</t>
    </rPh>
    <rPh sb="4" eb="5">
      <t>ガク</t>
    </rPh>
    <phoneticPr fontId="3"/>
  </si>
  <si>
    <t>年金</t>
    <rPh sb="0" eb="2">
      <t>ネンキン</t>
    </rPh>
    <phoneticPr fontId="3"/>
  </si>
  <si>
    <t>所得者</t>
    <rPh sb="0" eb="2">
      <t>ショトク</t>
    </rPh>
    <rPh sb="2" eb="3">
      <t>シャ</t>
    </rPh>
    <phoneticPr fontId="3"/>
  </si>
  <si>
    <t>軽判人数</t>
    <rPh sb="0" eb="1">
      <t>ケイ</t>
    </rPh>
    <rPh sb="1" eb="2">
      <t>ハン</t>
    </rPh>
    <rPh sb="2" eb="4">
      <t>ニンズウ</t>
    </rPh>
    <phoneticPr fontId="3"/>
  </si>
  <si>
    <t>給与30％</t>
    <rPh sb="0" eb="2">
      <t>キュウヨ</t>
    </rPh>
    <phoneticPr fontId="3"/>
  </si>
  <si>
    <t>調整控除</t>
    <rPh sb="0" eb="2">
      <t>チョウセイ</t>
    </rPh>
    <rPh sb="2" eb="4">
      <t>コウジョ</t>
    </rPh>
    <phoneticPr fontId="3"/>
  </si>
  <si>
    <t>軽判所得</t>
    <rPh sb="0" eb="1">
      <t>ケイ</t>
    </rPh>
    <rPh sb="1" eb="2">
      <t>ハン</t>
    </rPh>
    <rPh sb="2" eb="4">
      <t>ショトク</t>
    </rPh>
    <phoneticPr fontId="3"/>
  </si>
  <si>
    <t>医療所得割</t>
    <rPh sb="0" eb="2">
      <t>イリョウ</t>
    </rPh>
    <rPh sb="2" eb="4">
      <t>ショトク</t>
    </rPh>
    <rPh sb="4" eb="5">
      <t>ワリ</t>
    </rPh>
    <phoneticPr fontId="3"/>
  </si>
  <si>
    <t>医療均等割</t>
    <rPh sb="0" eb="2">
      <t>イリョウ</t>
    </rPh>
    <rPh sb="2" eb="5">
      <t>キントウワリ</t>
    </rPh>
    <phoneticPr fontId="3"/>
  </si>
  <si>
    <t>医療平等割</t>
    <rPh sb="0" eb="2">
      <t>イリョウ</t>
    </rPh>
    <rPh sb="2" eb="4">
      <t>ビョウドウ</t>
    </rPh>
    <rPh sb="4" eb="5">
      <t>ワリ</t>
    </rPh>
    <phoneticPr fontId="3"/>
  </si>
  <si>
    <t>支援所得割</t>
    <rPh sb="0" eb="2">
      <t>シエン</t>
    </rPh>
    <rPh sb="2" eb="4">
      <t>ショトク</t>
    </rPh>
    <rPh sb="4" eb="5">
      <t>ワリ</t>
    </rPh>
    <phoneticPr fontId="3"/>
  </si>
  <si>
    <t>支援均等割</t>
    <rPh sb="0" eb="2">
      <t>シエン</t>
    </rPh>
    <rPh sb="2" eb="5">
      <t>キントウワリ</t>
    </rPh>
    <phoneticPr fontId="3"/>
  </si>
  <si>
    <t>支援平等割</t>
    <rPh sb="0" eb="2">
      <t>シエン</t>
    </rPh>
    <rPh sb="2" eb="4">
      <t>ビョウドウ</t>
    </rPh>
    <rPh sb="4" eb="5">
      <t>ワリ</t>
    </rPh>
    <phoneticPr fontId="3"/>
  </si>
  <si>
    <t>介護所得割</t>
    <rPh sb="0" eb="2">
      <t>カイゴ</t>
    </rPh>
    <rPh sb="2" eb="4">
      <t>ショトク</t>
    </rPh>
    <rPh sb="4" eb="5">
      <t>ワリ</t>
    </rPh>
    <phoneticPr fontId="3"/>
  </si>
  <si>
    <t>介護均等割</t>
    <rPh sb="0" eb="2">
      <t>カイゴ</t>
    </rPh>
    <rPh sb="2" eb="5">
      <t>キントウワリ</t>
    </rPh>
    <phoneticPr fontId="3"/>
  </si>
  <si>
    <t>介護平等割</t>
    <rPh sb="0" eb="2">
      <t>カイゴ</t>
    </rPh>
    <rPh sb="2" eb="4">
      <t>ビョウドウ</t>
    </rPh>
    <rPh sb="4" eb="5">
      <t>ワリ</t>
    </rPh>
    <phoneticPr fontId="3"/>
  </si>
  <si>
    <t>11ケ月</t>
    <rPh sb="2" eb="4">
      <t>カゲツ</t>
    </rPh>
    <phoneticPr fontId="3"/>
  </si>
  <si>
    <t>①</t>
    <phoneticPr fontId="3"/>
  </si>
  <si>
    <t>10ケ月</t>
    <rPh sb="2" eb="4">
      <t>カゲツ</t>
    </rPh>
    <phoneticPr fontId="3"/>
  </si>
  <si>
    <t>②</t>
    <phoneticPr fontId="3"/>
  </si>
  <si>
    <t>9ケ月</t>
    <rPh sb="1" eb="3">
      <t>カゲツ</t>
    </rPh>
    <phoneticPr fontId="3"/>
  </si>
  <si>
    <t>8ケ月</t>
    <rPh sb="1" eb="3">
      <t>カゲツ</t>
    </rPh>
    <phoneticPr fontId="3"/>
  </si>
  <si>
    <t>④</t>
    <phoneticPr fontId="3"/>
  </si>
  <si>
    <t>7ケ月</t>
    <rPh sb="1" eb="3">
      <t>カゲツ</t>
    </rPh>
    <phoneticPr fontId="3"/>
  </si>
  <si>
    <t>⑤</t>
    <phoneticPr fontId="3"/>
  </si>
  <si>
    <t>6ケ月</t>
    <rPh sb="1" eb="3">
      <t>カゲツ</t>
    </rPh>
    <phoneticPr fontId="3"/>
  </si>
  <si>
    <t>⑥</t>
    <phoneticPr fontId="3"/>
  </si>
  <si>
    <t>5ケ月</t>
    <rPh sb="1" eb="3">
      <t>カゲツ</t>
    </rPh>
    <phoneticPr fontId="3"/>
  </si>
  <si>
    <t>⑦</t>
    <phoneticPr fontId="3"/>
  </si>
  <si>
    <t>4ケ月</t>
    <rPh sb="1" eb="3">
      <t>カゲツ</t>
    </rPh>
    <phoneticPr fontId="3"/>
  </si>
  <si>
    <t>⑧</t>
    <phoneticPr fontId="3"/>
  </si>
  <si>
    <t>3ケ月</t>
    <rPh sb="1" eb="3">
      <t>カゲツ</t>
    </rPh>
    <phoneticPr fontId="3"/>
  </si>
  <si>
    <t>2ケ月</t>
    <rPh sb="1" eb="3">
      <t>カゲツ</t>
    </rPh>
    <phoneticPr fontId="3"/>
  </si>
  <si>
    <t>1ケ月</t>
    <rPh sb="1" eb="3">
      <t>カゲツ</t>
    </rPh>
    <phoneticPr fontId="3"/>
  </si>
  <si>
    <t>医療分</t>
    <rPh sb="0" eb="2">
      <t>イリョウ</t>
    </rPh>
    <rPh sb="2" eb="3">
      <t>ブン</t>
    </rPh>
    <phoneticPr fontId="3"/>
  </si>
  <si>
    <t>円</t>
    <rPh sb="0" eb="1">
      <t>エン</t>
    </rPh>
    <phoneticPr fontId="3"/>
  </si>
  <si>
    <t>国民健康保険税内訳</t>
    <rPh sb="0" eb="2">
      <t>コクミン</t>
    </rPh>
    <rPh sb="2" eb="4">
      <t>ケンコウ</t>
    </rPh>
    <rPh sb="4" eb="6">
      <t>ホケン</t>
    </rPh>
    <rPh sb="6" eb="7">
      <t>ゼイ</t>
    </rPh>
    <rPh sb="7" eb="9">
      <t>ウチワケ</t>
    </rPh>
    <phoneticPr fontId="3"/>
  </si>
  <si>
    <t>区　分</t>
    <rPh sb="0" eb="1">
      <t>ク</t>
    </rPh>
    <rPh sb="2" eb="3">
      <t>ブン</t>
    </rPh>
    <phoneticPr fontId="3"/>
  </si>
  <si>
    <t>支援金分</t>
    <rPh sb="0" eb="3">
      <t>シエンキン</t>
    </rPh>
    <rPh sb="3" eb="4">
      <t>ブン</t>
    </rPh>
    <phoneticPr fontId="3"/>
  </si>
  <si>
    <t>介護分</t>
    <rPh sb="0" eb="2">
      <t>カイゴ</t>
    </rPh>
    <rPh sb="2" eb="3">
      <t>ブン</t>
    </rPh>
    <phoneticPr fontId="3"/>
  </si>
  <si>
    <t>① 所得割算定基礎額</t>
    <rPh sb="2" eb="4">
      <t>ショトク</t>
    </rPh>
    <rPh sb="4" eb="5">
      <t>ワリ</t>
    </rPh>
    <rPh sb="5" eb="7">
      <t>サンテイ</t>
    </rPh>
    <rPh sb="7" eb="9">
      <t>キソ</t>
    </rPh>
    <rPh sb="9" eb="10">
      <t>ガク</t>
    </rPh>
    <phoneticPr fontId="3"/>
  </si>
  <si>
    <t>② 所得割額</t>
    <rPh sb="2" eb="4">
      <t>ショトク</t>
    </rPh>
    <rPh sb="4" eb="5">
      <t>ワリ</t>
    </rPh>
    <rPh sb="5" eb="6">
      <t>ガク</t>
    </rPh>
    <phoneticPr fontId="3"/>
  </si>
  <si>
    <t>③ 賦課人数</t>
    <rPh sb="2" eb="4">
      <t>フカ</t>
    </rPh>
    <rPh sb="4" eb="6">
      <t>ニンズウ</t>
    </rPh>
    <phoneticPr fontId="3"/>
  </si>
  <si>
    <t>人</t>
    <rPh sb="0" eb="1">
      <t>ヒト</t>
    </rPh>
    <phoneticPr fontId="3"/>
  </si>
  <si>
    <t>⑤ 平等割額</t>
    <rPh sb="2" eb="4">
      <t>ビョウドウ</t>
    </rPh>
    <rPh sb="4" eb="5">
      <t>ワリ</t>
    </rPh>
    <rPh sb="5" eb="6">
      <t>ガク</t>
    </rPh>
    <phoneticPr fontId="3"/>
  </si>
  <si>
    <r>
      <t>⑥ 算定税額</t>
    </r>
    <r>
      <rPr>
        <sz val="12"/>
        <rFont val="HG丸ｺﾞｼｯｸM-PRO"/>
        <family val="3"/>
        <charset val="128"/>
      </rPr>
      <t>（②＋④＋⑤）</t>
    </r>
    <rPh sb="2" eb="4">
      <t>サンテイ</t>
    </rPh>
    <rPh sb="4" eb="6">
      <t>ゼイガク</t>
    </rPh>
    <phoneticPr fontId="3"/>
  </si>
  <si>
    <r>
      <t xml:space="preserve">年齢 </t>
    </r>
    <r>
      <rPr>
        <sz val="8"/>
        <rFont val="HG丸ｺﾞｼｯｸM-PRO"/>
        <family val="3"/>
        <charset val="128"/>
      </rPr>
      <t>age</t>
    </r>
    <rPh sb="0" eb="2">
      <t>ネンレイ</t>
    </rPh>
    <phoneticPr fontId="2"/>
  </si>
  <si>
    <t>kr</t>
    <phoneticPr fontId="2"/>
  </si>
  <si>
    <t>kj</t>
    <phoneticPr fontId="2"/>
  </si>
  <si>
    <r>
      <t xml:space="preserve">年金    </t>
    </r>
    <r>
      <rPr>
        <sz val="8"/>
        <rFont val="HG丸ｺﾞｼｯｸM-PRO"/>
        <family val="3"/>
        <charset val="128"/>
      </rPr>
      <t>ns</t>
    </r>
    <rPh sb="0" eb="2">
      <t>ネンキン</t>
    </rPh>
    <phoneticPr fontId="3"/>
  </si>
  <si>
    <r>
      <t xml:space="preserve">給与    </t>
    </r>
    <r>
      <rPr>
        <sz val="8"/>
        <rFont val="HG丸ｺﾞｼｯｸM-PRO"/>
        <family val="3"/>
        <charset val="128"/>
      </rPr>
      <t>ks</t>
    </r>
    <rPh sb="0" eb="2">
      <t>キュウヨ</t>
    </rPh>
    <phoneticPr fontId="3"/>
  </si>
  <si>
    <r>
      <t xml:space="preserve">基礎控除 </t>
    </r>
    <r>
      <rPr>
        <sz val="8"/>
        <rFont val="HG丸ｺﾞｼｯｸM-PRO"/>
        <family val="3"/>
        <charset val="128"/>
      </rPr>
      <t xml:space="preserve"> kiso</t>
    </r>
    <rPh sb="0" eb="2">
      <t>キソ</t>
    </rPh>
    <rPh sb="2" eb="4">
      <t>コウジョ</t>
    </rPh>
    <phoneticPr fontId="3"/>
  </si>
  <si>
    <t>ks_kj</t>
    <phoneticPr fontId="2"/>
  </si>
  <si>
    <t>nr</t>
    <phoneticPr fontId="2"/>
  </si>
  <si>
    <t>nk1</t>
    <phoneticPr fontId="2"/>
  </si>
  <si>
    <t>nk2</t>
    <phoneticPr fontId="2"/>
  </si>
  <si>
    <t>nk3</t>
    <phoneticPr fontId="2"/>
  </si>
  <si>
    <t>給与収入合計額</t>
    <rPh sb="0" eb="2">
      <t>キュウヨ</t>
    </rPh>
    <rPh sb="2" eb="4">
      <t>シュウニュウ</t>
    </rPh>
    <rPh sb="4" eb="6">
      <t>ゴウケイ</t>
    </rPh>
    <rPh sb="6" eb="7">
      <t>ガク</t>
    </rPh>
    <phoneticPr fontId="3"/>
  </si>
  <si>
    <t>給与所得金額</t>
    <rPh sb="0" eb="2">
      <t>キュウヨ</t>
    </rPh>
    <rPh sb="2" eb="4">
      <t>ショトク</t>
    </rPh>
    <rPh sb="4" eb="6">
      <t>キンガク</t>
    </rPh>
    <phoneticPr fontId="3"/>
  </si>
  <si>
    <t>から</t>
    <phoneticPr fontId="3"/>
  </si>
  <si>
    <t>まで</t>
    <phoneticPr fontId="3"/>
  </si>
  <si>
    <t>0円</t>
    <rPh sb="1" eb="2">
      <t>エン</t>
    </rPh>
    <phoneticPr fontId="3"/>
  </si>
  <si>
    <t>給与収入－550,000円</t>
    <rPh sb="0" eb="2">
      <t>キュウヨ</t>
    </rPh>
    <rPh sb="2" eb="4">
      <t>シュウニュウ</t>
    </rPh>
    <rPh sb="12" eb="13">
      <t>エン</t>
    </rPh>
    <phoneticPr fontId="3"/>
  </si>
  <si>
    <t>（千円未満切捨て）</t>
    <rPh sb="1" eb="3">
      <t>センエン</t>
    </rPh>
    <rPh sb="3" eb="5">
      <t>ミマン</t>
    </rPh>
    <rPh sb="5" eb="7">
      <t>キリス</t>
    </rPh>
    <phoneticPr fontId="3"/>
  </si>
  <si>
    <t>（A)×2.8－80,000円</t>
    <rPh sb="14" eb="15">
      <t>エン</t>
    </rPh>
    <phoneticPr fontId="3"/>
  </si>
  <si>
    <t>　　（A）=　,000円</t>
    <rPh sb="11" eb="12">
      <t>エン</t>
    </rPh>
    <phoneticPr fontId="3"/>
  </si>
  <si>
    <t>（A)×3.2－440,000円</t>
    <rPh sb="15" eb="16">
      <t>エン</t>
    </rPh>
    <phoneticPr fontId="3"/>
  </si>
  <si>
    <t>給与収入×0.9－1,100,000円</t>
    <rPh sb="0" eb="2">
      <t>キュウヨ</t>
    </rPh>
    <rPh sb="2" eb="4">
      <t>シュウニュウ</t>
    </rPh>
    <rPh sb="18" eb="19">
      <t>エン</t>
    </rPh>
    <phoneticPr fontId="3"/>
  </si>
  <si>
    <t>給与収入－1,950,000円</t>
    <rPh sb="0" eb="2">
      <t>キュウヨ</t>
    </rPh>
    <rPh sb="2" eb="4">
      <t>シュウニュウ</t>
    </rPh>
    <rPh sb="14" eb="15">
      <t>エン</t>
    </rPh>
    <phoneticPr fontId="3"/>
  </si>
  <si>
    <t>年齢</t>
    <rPh sb="0" eb="2">
      <t>ネンレイ</t>
    </rPh>
    <phoneticPr fontId="3"/>
  </si>
  <si>
    <t>公的年金等の収入金額（A)</t>
    <rPh sb="0" eb="2">
      <t>コウテキ</t>
    </rPh>
    <rPh sb="2" eb="4">
      <t>ネンキン</t>
    </rPh>
    <rPh sb="4" eb="5">
      <t>トウ</t>
    </rPh>
    <rPh sb="6" eb="8">
      <t>シュウニュウ</t>
    </rPh>
    <rPh sb="8" eb="10">
      <t>キンガク</t>
    </rPh>
    <phoneticPr fontId="3"/>
  </si>
  <si>
    <t>公的年金等雑所得の金額：公的年金等雑所得以外の所得にかかる合計所得金額</t>
    <rPh sb="0" eb="2">
      <t>コウテキ</t>
    </rPh>
    <rPh sb="2" eb="4">
      <t>ネンキン</t>
    </rPh>
    <rPh sb="4" eb="5">
      <t>トウ</t>
    </rPh>
    <rPh sb="5" eb="8">
      <t>ザツショトク</t>
    </rPh>
    <rPh sb="9" eb="11">
      <t>キンガク</t>
    </rPh>
    <rPh sb="12" eb="14">
      <t>コウテキ</t>
    </rPh>
    <rPh sb="14" eb="16">
      <t>ネンキン</t>
    </rPh>
    <rPh sb="16" eb="17">
      <t>トウ</t>
    </rPh>
    <rPh sb="17" eb="20">
      <t>ザツショトク</t>
    </rPh>
    <rPh sb="20" eb="22">
      <t>イガイ</t>
    </rPh>
    <rPh sb="23" eb="25">
      <t>ショトク</t>
    </rPh>
    <rPh sb="29" eb="31">
      <t>ゴウケイ</t>
    </rPh>
    <rPh sb="31" eb="33">
      <t>ショトク</t>
    </rPh>
    <rPh sb="33" eb="35">
      <t>キンガク</t>
    </rPh>
    <phoneticPr fontId="3"/>
  </si>
  <si>
    <t>1,000万円以下</t>
    <rPh sb="5" eb="9">
      <t>マンエンイカ</t>
    </rPh>
    <phoneticPr fontId="3"/>
  </si>
  <si>
    <t>1,000万円超～2,000万円以下</t>
    <rPh sb="5" eb="7">
      <t>マンエン</t>
    </rPh>
    <rPh sb="7" eb="8">
      <t>チョウ</t>
    </rPh>
    <rPh sb="14" eb="16">
      <t>マンエン</t>
    </rPh>
    <rPh sb="16" eb="18">
      <t>イカ</t>
    </rPh>
    <phoneticPr fontId="3"/>
  </si>
  <si>
    <t>2,000万円超</t>
    <rPh sb="5" eb="7">
      <t>マンエン</t>
    </rPh>
    <rPh sb="7" eb="8">
      <t>チョウ</t>
    </rPh>
    <phoneticPr fontId="3"/>
  </si>
  <si>
    <t>130万円以下</t>
    <rPh sb="3" eb="5">
      <t>マンエン</t>
    </rPh>
    <phoneticPr fontId="3"/>
  </si>
  <si>
    <t>（A)－60万円</t>
    <rPh sb="6" eb="8">
      <t>マンエン</t>
    </rPh>
    <phoneticPr fontId="3"/>
  </si>
  <si>
    <t>（A)－50万円</t>
    <rPh sb="6" eb="8">
      <t>マンエン</t>
    </rPh>
    <phoneticPr fontId="3"/>
  </si>
  <si>
    <t>（A)－40万円</t>
    <rPh sb="6" eb="8">
      <t>マンエン</t>
    </rPh>
    <phoneticPr fontId="3"/>
  </si>
  <si>
    <t>130万円超410万円以下</t>
    <rPh sb="3" eb="5">
      <t>マンエン</t>
    </rPh>
    <rPh sb="9" eb="11">
      <t>マンエン</t>
    </rPh>
    <phoneticPr fontId="3"/>
  </si>
  <si>
    <t>（A)×75％－27万5千円</t>
    <rPh sb="10" eb="11">
      <t>マン</t>
    </rPh>
    <rPh sb="12" eb="14">
      <t>センエン</t>
    </rPh>
    <phoneticPr fontId="3"/>
  </si>
  <si>
    <t>（A)×75％－17万5千円</t>
    <rPh sb="10" eb="11">
      <t>マン</t>
    </rPh>
    <rPh sb="12" eb="14">
      <t>センエン</t>
    </rPh>
    <phoneticPr fontId="3"/>
  </si>
  <si>
    <t>（A)×75％－7万5千円</t>
    <rPh sb="9" eb="10">
      <t>マン</t>
    </rPh>
    <rPh sb="11" eb="13">
      <t>センエン</t>
    </rPh>
    <phoneticPr fontId="3"/>
  </si>
  <si>
    <t>410万円超770万円以下</t>
    <rPh sb="3" eb="5">
      <t>マンエン</t>
    </rPh>
    <rPh sb="9" eb="11">
      <t>マンエン</t>
    </rPh>
    <phoneticPr fontId="3"/>
  </si>
  <si>
    <t>（A)×85％－68万5千円</t>
    <rPh sb="10" eb="11">
      <t>マン</t>
    </rPh>
    <rPh sb="12" eb="14">
      <t>センエン</t>
    </rPh>
    <phoneticPr fontId="3"/>
  </si>
  <si>
    <t>（A)×85％－58万5千円</t>
    <rPh sb="10" eb="11">
      <t>マン</t>
    </rPh>
    <rPh sb="12" eb="14">
      <t>センエン</t>
    </rPh>
    <phoneticPr fontId="3"/>
  </si>
  <si>
    <t>（A)×85％－48万5千円</t>
    <rPh sb="10" eb="11">
      <t>マン</t>
    </rPh>
    <rPh sb="12" eb="14">
      <t>センエン</t>
    </rPh>
    <phoneticPr fontId="3"/>
  </si>
  <si>
    <t>770万円超1,000万円以下</t>
    <rPh sb="3" eb="5">
      <t>マンエン</t>
    </rPh>
    <rPh sb="11" eb="13">
      <t>マンエン</t>
    </rPh>
    <phoneticPr fontId="3"/>
  </si>
  <si>
    <t>（A)×95％－145万5千円</t>
    <rPh sb="11" eb="12">
      <t>マン</t>
    </rPh>
    <rPh sb="13" eb="15">
      <t>センエン</t>
    </rPh>
    <phoneticPr fontId="3"/>
  </si>
  <si>
    <t>（A)×95％－135万5千円</t>
    <rPh sb="11" eb="12">
      <t>マン</t>
    </rPh>
    <rPh sb="13" eb="15">
      <t>センエン</t>
    </rPh>
    <phoneticPr fontId="3"/>
  </si>
  <si>
    <t>（A)×95％－125万5千円</t>
    <rPh sb="11" eb="12">
      <t>マン</t>
    </rPh>
    <rPh sb="13" eb="15">
      <t>センエン</t>
    </rPh>
    <phoneticPr fontId="3"/>
  </si>
  <si>
    <t>1,000万円超</t>
    <rPh sb="5" eb="7">
      <t>マンエン</t>
    </rPh>
    <phoneticPr fontId="3"/>
  </si>
  <si>
    <t>（A)－195万5千円</t>
    <rPh sb="7" eb="8">
      <t>マン</t>
    </rPh>
    <rPh sb="9" eb="11">
      <t>センエン</t>
    </rPh>
    <phoneticPr fontId="3"/>
  </si>
  <si>
    <t>（A)－185万5千円</t>
    <rPh sb="7" eb="8">
      <t>マン</t>
    </rPh>
    <rPh sb="9" eb="11">
      <t>センエン</t>
    </rPh>
    <phoneticPr fontId="3"/>
  </si>
  <si>
    <t>（A)－175万5千円</t>
    <rPh sb="7" eb="8">
      <t>マン</t>
    </rPh>
    <rPh sb="9" eb="11">
      <t>センエン</t>
    </rPh>
    <phoneticPr fontId="3"/>
  </si>
  <si>
    <t>330万円以下</t>
    <rPh sb="3" eb="5">
      <t>マンエン</t>
    </rPh>
    <phoneticPr fontId="3"/>
  </si>
  <si>
    <t>（A)－110万円</t>
    <rPh sb="7" eb="9">
      <t>マンエン</t>
    </rPh>
    <phoneticPr fontId="3"/>
  </si>
  <si>
    <t>（A)－100万円</t>
    <rPh sb="7" eb="9">
      <t>マンエン</t>
    </rPh>
    <phoneticPr fontId="3"/>
  </si>
  <si>
    <t>（A)－90万円</t>
    <rPh sb="6" eb="8">
      <t>マンエン</t>
    </rPh>
    <phoneticPr fontId="3"/>
  </si>
  <si>
    <t>330万円超410万円以下</t>
    <rPh sb="3" eb="5">
      <t>マンエン</t>
    </rPh>
    <rPh sb="9" eb="11">
      <t>マンエン</t>
    </rPh>
    <phoneticPr fontId="3"/>
  </si>
  <si>
    <t>（A)×75％－27万5千円</t>
    <phoneticPr fontId="3"/>
  </si>
  <si>
    <t>（A)×75％－17万5千円</t>
    <phoneticPr fontId="3"/>
  </si>
  <si>
    <t>（A)×75％－7万5千円</t>
    <phoneticPr fontId="3"/>
  </si>
  <si>
    <t>（収入850万円以上）</t>
    <rPh sb="1" eb="3">
      <t>シュウニュウ</t>
    </rPh>
    <rPh sb="6" eb="8">
      <t>マンエン</t>
    </rPh>
    <rPh sb="8" eb="10">
      <t>イジョウ</t>
    </rPh>
    <phoneticPr fontId="3"/>
  </si>
  <si>
    <t>d:給与＆年金あり</t>
    <rPh sb="2" eb="4">
      <t>キュウヨ</t>
    </rPh>
    <rPh sb="5" eb="7">
      <t>ネンキン</t>
    </rPh>
    <phoneticPr fontId="3"/>
  </si>
  <si>
    <t>65歳
未満</t>
    <rPh sb="2" eb="3">
      <t>サイ</t>
    </rPh>
    <rPh sb="4" eb="6">
      <t>ミマン</t>
    </rPh>
    <phoneticPr fontId="3"/>
  </si>
  <si>
    <t>65歳
以上</t>
    <rPh sb="2" eb="3">
      <t>サイ</t>
    </rPh>
    <rPh sb="4" eb="6">
      <t>イジョウ</t>
    </rPh>
    <phoneticPr fontId="3"/>
  </si>
  <si>
    <t>年以外所得</t>
    <rPh sb="0" eb="1">
      <t>ネン</t>
    </rPh>
    <rPh sb="1" eb="3">
      <t>イガイ</t>
    </rPh>
    <rPh sb="3" eb="5">
      <t>ショトク</t>
    </rPh>
    <phoneticPr fontId="2"/>
  </si>
  <si>
    <t>軽減人数</t>
    <rPh sb="0" eb="2">
      <t>ケイゲン</t>
    </rPh>
    <rPh sb="2" eb="4">
      <t>ニンズウ</t>
    </rPh>
    <phoneticPr fontId="2"/>
  </si>
  <si>
    <t>給与所得者等</t>
    <rPh sb="0" eb="2">
      <t>キュウヨ</t>
    </rPh>
    <rPh sb="2" eb="4">
      <t>ショトク</t>
    </rPh>
    <rPh sb="4" eb="5">
      <t>シャ</t>
    </rPh>
    <rPh sb="5" eb="6">
      <t>トウ</t>
    </rPh>
    <phoneticPr fontId="2"/>
  </si>
  <si>
    <t>7割</t>
    <rPh sb="1" eb="2">
      <t>ワリ</t>
    </rPh>
    <phoneticPr fontId="2"/>
  </si>
  <si>
    <t>5割</t>
    <rPh sb="1" eb="2">
      <t>ワリ</t>
    </rPh>
    <phoneticPr fontId="2"/>
  </si>
  <si>
    <t>2割</t>
    <rPh sb="1" eb="2">
      <t>ワリ</t>
    </rPh>
    <phoneticPr fontId="2"/>
  </si>
  <si>
    <t>基準額</t>
    <rPh sb="0" eb="2">
      <t>キジュン</t>
    </rPh>
    <rPh sb="2" eb="3">
      <t>ガク</t>
    </rPh>
    <phoneticPr fontId="2"/>
  </si>
  <si>
    <t>軽減</t>
    <rPh sb="0" eb="2">
      <t>ケイゲン</t>
    </rPh>
    <phoneticPr fontId="2"/>
  </si>
  <si>
    <t>軽判所得</t>
    <rPh sb="0" eb="1">
      <t>ケイ</t>
    </rPh>
    <rPh sb="1" eb="2">
      <t>ハン</t>
    </rPh>
    <rPh sb="2" eb="4">
      <t>ショトク</t>
    </rPh>
    <phoneticPr fontId="2"/>
  </si>
  <si>
    <t>　 軽減割合 *</t>
    <rPh sb="2" eb="4">
      <t>ケイゲン</t>
    </rPh>
    <rPh sb="4" eb="6">
      <t>ワリアイ</t>
    </rPh>
    <phoneticPr fontId="3"/>
  </si>
  <si>
    <t>⑦ 限度額超過額</t>
    <rPh sb="2" eb="4">
      <t>ゲンド</t>
    </rPh>
    <rPh sb="4" eb="5">
      <t>ガク</t>
    </rPh>
    <rPh sb="5" eb="7">
      <t>チョウカ</t>
    </rPh>
    <rPh sb="7" eb="8">
      <t>ガク</t>
    </rPh>
    <phoneticPr fontId="3"/>
  </si>
  <si>
    <r>
      <t>⑧ 決定保険税額</t>
    </r>
    <r>
      <rPr>
        <sz val="12"/>
        <rFont val="HG丸ｺﾞｼｯｸM-PRO"/>
        <family val="3"/>
        <charset val="128"/>
      </rPr>
      <t>（⑥－⑦）</t>
    </r>
    <rPh sb="2" eb="4">
      <t>ケッテイ</t>
    </rPh>
    <rPh sb="4" eb="6">
      <t>ホケン</t>
    </rPh>
    <rPh sb="6" eb="7">
      <t>ゼイ</t>
    </rPh>
    <rPh sb="7" eb="8">
      <t>ガク</t>
    </rPh>
    <phoneticPr fontId="3"/>
  </si>
  <si>
    <r>
      <t>⑨ 月割保険税</t>
    </r>
    <r>
      <rPr>
        <sz val="12"/>
        <rFont val="HG丸ｺﾞｼｯｸM-PRO"/>
        <family val="3"/>
        <charset val="128"/>
      </rPr>
      <t>（⑧×月数÷12）</t>
    </r>
    <rPh sb="2" eb="4">
      <t>ツキワリ</t>
    </rPh>
    <rPh sb="4" eb="6">
      <t>ホケン</t>
    </rPh>
    <rPh sb="6" eb="7">
      <t>ゼイ</t>
    </rPh>
    <rPh sb="10" eb="12">
      <t>ツキスウ</t>
    </rPh>
    <phoneticPr fontId="3"/>
  </si>
  <si>
    <t>kg算定基礎額</t>
    <rPh sb="2" eb="4">
      <t>サンテイ</t>
    </rPh>
    <rPh sb="4" eb="6">
      <t>キソ</t>
    </rPh>
    <rPh sb="6" eb="7">
      <t>ガク</t>
    </rPh>
    <phoneticPr fontId="3"/>
  </si>
  <si>
    <t>非err</t>
    <rPh sb="0" eb="1">
      <t>ヒ</t>
    </rPh>
    <phoneticPr fontId="2"/>
  </si>
  <si>
    <t>擬err</t>
    <rPh sb="0" eb="1">
      <t>ギ</t>
    </rPh>
    <phoneticPr fontId="2"/>
  </si>
  <si>
    <t>給与調整</t>
    <rPh sb="0" eb="2">
      <t>キュウヨ</t>
    </rPh>
    <rPh sb="2" eb="4">
      <t>チョウセイ</t>
    </rPh>
    <phoneticPr fontId="3"/>
  </si>
  <si>
    <t>調整控除</t>
    <rPh sb="0" eb="2">
      <t>チョウセイ</t>
    </rPh>
    <rPh sb="2" eb="4">
      <t>コウジョ</t>
    </rPh>
    <phoneticPr fontId="2"/>
  </si>
  <si>
    <t>調整控除1</t>
    <rPh sb="0" eb="2">
      <t>チョウセイ</t>
    </rPh>
    <rPh sb="2" eb="4">
      <t>コウジョ</t>
    </rPh>
    <phoneticPr fontId="2"/>
  </si>
  <si>
    <t>調整控除2</t>
    <rPh sb="0" eb="2">
      <t>チョウセイ</t>
    </rPh>
    <rPh sb="2" eb="4">
      <t>コウジョ</t>
    </rPh>
    <phoneticPr fontId="3"/>
  </si>
  <si>
    <t>給与調控後</t>
    <rPh sb="0" eb="2">
      <t>キュウヨ</t>
    </rPh>
    <rPh sb="2" eb="3">
      <t>チョウ</t>
    </rPh>
    <rPh sb="3" eb="4">
      <t>ヒカエ</t>
    </rPh>
    <rPh sb="4" eb="5">
      <t>ゴ</t>
    </rPh>
    <phoneticPr fontId="2"/>
  </si>
  <si>
    <t>年金a</t>
    <rPh sb="0" eb="2">
      <t>ネンキン</t>
    </rPh>
    <phoneticPr fontId="2"/>
  </si>
  <si>
    <t>年金b</t>
    <rPh sb="0" eb="2">
      <t>ネンキン</t>
    </rPh>
    <phoneticPr fontId="2"/>
  </si>
  <si>
    <t>年金c</t>
    <rPh sb="0" eb="2">
      <t>ネンキン</t>
    </rPh>
    <phoneticPr fontId="2"/>
  </si>
  <si>
    <t>収入-850万円×10％</t>
    <rPh sb="0" eb="2">
      <t>シュウニュウ</t>
    </rPh>
    <rPh sb="6" eb="8">
      <t>マンエン</t>
    </rPh>
    <phoneticPr fontId="2"/>
  </si>
  <si>
    <t>上限</t>
    <phoneticPr fontId="2"/>
  </si>
  <si>
    <t>　左記いずれか</t>
    <rPh sb="1" eb="3">
      <t>サキ</t>
    </rPh>
    <phoneticPr fontId="2"/>
  </si>
  <si>
    <t>150,000円</t>
    <phoneticPr fontId="2"/>
  </si>
  <si>
    <t>100,000円</t>
    <phoneticPr fontId="2"/>
  </si>
  <si>
    <t>両方あり</t>
    <rPh sb="0" eb="2">
      <t>リョウホウ</t>
    </rPh>
    <phoneticPr fontId="3"/>
  </si>
  <si>
    <t>(A)控除後に(B)控除</t>
    <phoneticPr fontId="2"/>
  </si>
  <si>
    <t>調err</t>
    <rPh sb="0" eb="1">
      <t>チョウ</t>
    </rPh>
    <phoneticPr fontId="2"/>
  </si>
  <si>
    <t>(B)給与・年金あり</t>
    <rPh sb="3" eb="5">
      <t>キュウヨ</t>
    </rPh>
    <rPh sb="6" eb="8">
      <t>ネンキン</t>
    </rPh>
    <phoneticPr fontId="3"/>
  </si>
  <si>
    <t>(A)介護・子育て世帯</t>
    <rPh sb="3" eb="5">
      <t>カイゴ</t>
    </rPh>
    <rPh sb="6" eb="8">
      <t>コソダ</t>
    </rPh>
    <rPh sb="9" eb="11">
      <t>セタイ</t>
    </rPh>
    <phoneticPr fontId="3"/>
  </si>
  <si>
    <r>
      <t xml:space="preserve">月数 </t>
    </r>
    <r>
      <rPr>
        <sz val="8"/>
        <rFont val="HG丸ｺﾞｼｯｸM-PRO"/>
        <family val="3"/>
        <charset val="128"/>
      </rPr>
      <t>kanyu</t>
    </r>
    <rPh sb="0" eb="2">
      <t>ツキスウ</t>
    </rPh>
    <phoneticPr fontId="2"/>
  </si>
  <si>
    <t>a:本人が特別障がい者</t>
    <rPh sb="2" eb="4">
      <t>ホンニン</t>
    </rPh>
    <rPh sb="5" eb="7">
      <t>トクベツ</t>
    </rPh>
    <rPh sb="7" eb="8">
      <t>ショウ</t>
    </rPh>
    <rPh sb="10" eb="11">
      <t>シャ</t>
    </rPh>
    <phoneticPr fontId="3"/>
  </si>
  <si>
    <t>b:23歳未満の扶養親族がいる</t>
    <rPh sb="4" eb="7">
      <t>サイミマン</t>
    </rPh>
    <rPh sb="8" eb="10">
      <t>フヨウ</t>
    </rPh>
    <rPh sb="10" eb="12">
      <t>シンゾク</t>
    </rPh>
    <phoneticPr fontId="3"/>
  </si>
  <si>
    <t>c:同一生計配偶者or扶養親族が特別障がい者</t>
    <rPh sb="2" eb="4">
      <t>ドウイツ</t>
    </rPh>
    <rPh sb="4" eb="6">
      <t>セイケイ</t>
    </rPh>
    <rPh sb="6" eb="9">
      <t>ハイグウシャ</t>
    </rPh>
    <rPh sb="11" eb="13">
      <t>フヨウ</t>
    </rPh>
    <rPh sb="13" eb="15">
      <t>シンゾク</t>
    </rPh>
    <rPh sb="16" eb="18">
      <t>トクベツ</t>
    </rPh>
    <rPh sb="18" eb="19">
      <t>ショウ</t>
    </rPh>
    <rPh sb="21" eb="22">
      <t>シャ</t>
    </rPh>
    <phoneticPr fontId="3"/>
  </si>
  <si>
    <t xml:space="preserve">年税額 </t>
    <rPh sb="0" eb="1">
      <t>ネン</t>
    </rPh>
    <rPh sb="1" eb="3">
      <t>ゼイガク</t>
    </rPh>
    <phoneticPr fontId="2"/>
  </si>
  <si>
    <t xml:space="preserve">1ケ月あたり </t>
    <rPh sb="1" eb="3">
      <t>カゲツ</t>
    </rPh>
    <phoneticPr fontId="2"/>
  </si>
  <si>
    <t>※ 算定基礎額は合計所得から基礎控除を引いた金額です。</t>
  </si>
  <si>
    <r>
      <t>64歳</t>
    </r>
    <r>
      <rPr>
        <sz val="9"/>
        <rFont val="HG丸ｺﾞｼｯｸM-PRO"/>
        <family val="3"/>
        <charset val="128"/>
      </rPr>
      <t>(4/1までに65歳到達）</t>
    </r>
    <rPh sb="2" eb="3">
      <t>サイ</t>
    </rPh>
    <rPh sb="12" eb="13">
      <t>サイ</t>
    </rPh>
    <rPh sb="13" eb="15">
      <t>トウタツ</t>
    </rPh>
    <phoneticPr fontId="2"/>
  </si>
  <si>
    <t>※ 非自発は3/10金額</t>
    <rPh sb="2" eb="3">
      <t>ヒ</t>
    </rPh>
    <rPh sb="3" eb="5">
      <t>ジハツ</t>
    </rPh>
    <rPh sb="10" eb="12">
      <t>キンガク</t>
    </rPh>
    <phoneticPr fontId="2"/>
  </si>
  <si>
    <r>
      <t>0歳～6歳</t>
    </r>
    <r>
      <rPr>
        <sz val="10"/>
        <rFont val="HG丸ｺﾞｼｯｸM-PRO"/>
        <family val="3"/>
        <charset val="128"/>
      </rPr>
      <t>（未就学児）</t>
    </r>
    <rPh sb="1" eb="2">
      <t>サイ</t>
    </rPh>
    <rPh sb="4" eb="5">
      <t>サイ</t>
    </rPh>
    <rPh sb="6" eb="10">
      <t>ミシュウガクジ</t>
    </rPh>
    <phoneticPr fontId="2"/>
  </si>
  <si>
    <t>④ 均等割額 *</t>
    <rPh sb="2" eb="5">
      <t>キントウワリ</t>
    </rPh>
    <rPh sb="5" eb="6">
      <t>ガク</t>
    </rPh>
    <phoneticPr fontId="3"/>
  </si>
  <si>
    <t>医均</t>
    <rPh sb="0" eb="1">
      <t>イ</t>
    </rPh>
    <rPh sb="1" eb="2">
      <t>キン</t>
    </rPh>
    <phoneticPr fontId="2"/>
  </si>
  <si>
    <t>支均</t>
    <rPh sb="0" eb="1">
      <t>シ</t>
    </rPh>
    <rPh sb="1" eb="2">
      <t>キン</t>
    </rPh>
    <phoneticPr fontId="2"/>
  </si>
  <si>
    <t>介均</t>
    <rPh sb="0" eb="1">
      <t>スケ</t>
    </rPh>
    <rPh sb="1" eb="2">
      <t>キン</t>
    </rPh>
    <phoneticPr fontId="2"/>
  </si>
  <si>
    <t>子ども子育て分</t>
    <rPh sb="0" eb="1">
      <t>コ</t>
    </rPh>
    <rPh sb="3" eb="5">
      <t>コソダ</t>
    </rPh>
    <rPh sb="6" eb="7">
      <t>ブン</t>
    </rPh>
    <phoneticPr fontId="3"/>
  </si>
  <si>
    <t>子ども</t>
    <rPh sb="0" eb="1">
      <t>コ</t>
    </rPh>
    <phoneticPr fontId="3"/>
  </si>
  <si>
    <t>６歳～17歳</t>
    <rPh sb="1" eb="2">
      <t>サイ</t>
    </rPh>
    <rPh sb="5" eb="6">
      <t>サイ</t>
    </rPh>
    <phoneticPr fontId="3"/>
  </si>
  <si>
    <t>子ども所得割</t>
    <rPh sb="0" eb="1">
      <t>コ</t>
    </rPh>
    <rPh sb="3" eb="6">
      <t>ショトクワリ</t>
    </rPh>
    <phoneticPr fontId="2"/>
  </si>
  <si>
    <t>子ども均等割</t>
    <rPh sb="0" eb="1">
      <t>コ</t>
    </rPh>
    <rPh sb="3" eb="6">
      <t>キントウワリ</t>
    </rPh>
    <phoneticPr fontId="2"/>
  </si>
  <si>
    <t>子均</t>
    <rPh sb="0" eb="1">
      <t>コ</t>
    </rPh>
    <rPh sb="1" eb="2">
      <t>キン</t>
    </rPh>
    <phoneticPr fontId="2"/>
  </si>
  <si>
    <t>子ども平等割</t>
    <rPh sb="0" eb="1">
      <t>コ</t>
    </rPh>
    <rPh sb="3" eb="5">
      <t>ビョウドウ</t>
    </rPh>
    <rPh sb="5" eb="6">
      <t>ワリ</t>
    </rPh>
    <phoneticPr fontId="2"/>
  </si>
  <si>
    <t>ir</t>
    <phoneticPr fontId="2"/>
  </si>
  <si>
    <t>ka</t>
    <phoneticPr fontId="2"/>
  </si>
  <si>
    <t>ko</t>
    <phoneticPr fontId="2"/>
  </si>
  <si>
    <t>si</t>
    <phoneticPr fontId="2"/>
  </si>
  <si>
    <t>子18均</t>
    <rPh sb="0" eb="1">
      <t>コ</t>
    </rPh>
    <rPh sb="3" eb="4">
      <t>キン</t>
    </rPh>
    <phoneticPr fontId="2"/>
  </si>
  <si>
    <t>18歳～39歳</t>
    <rPh sb="2" eb="3">
      <t>サイ</t>
    </rPh>
    <rPh sb="6" eb="7">
      <t>サイ</t>
    </rPh>
    <phoneticPr fontId="3"/>
  </si>
  <si>
    <t>簡易給与所得表【R8制度改正版】</t>
    <rPh sb="0" eb="2">
      <t>カンイ</t>
    </rPh>
    <rPh sb="2" eb="4">
      <t>キュウヨ</t>
    </rPh>
    <rPh sb="4" eb="6">
      <t>ショトク</t>
    </rPh>
    <rPh sb="6" eb="7">
      <t>ヒョウ</t>
    </rPh>
    <rPh sb="10" eb="12">
      <t>セイド</t>
    </rPh>
    <rPh sb="12" eb="14">
      <t>カイセイ</t>
    </rPh>
    <rPh sb="14" eb="15">
      <t>バン</t>
    </rPh>
    <phoneticPr fontId="3"/>
  </si>
  <si>
    <t>公的年金等所得の計算表【R8制度改正版】</t>
    <rPh sb="0" eb="2">
      <t>コウテキ</t>
    </rPh>
    <rPh sb="2" eb="4">
      <t>ネンキン</t>
    </rPh>
    <rPh sb="4" eb="5">
      <t>トウ</t>
    </rPh>
    <rPh sb="5" eb="7">
      <t>ショトク</t>
    </rPh>
    <rPh sb="8" eb="10">
      <t>ケイサン</t>
    </rPh>
    <rPh sb="10" eb="11">
      <t>ヒョウ</t>
    </rPh>
    <rPh sb="14" eb="16">
      <t>セイド</t>
    </rPh>
    <rPh sb="16" eb="18">
      <t>カイセイ</t>
    </rPh>
    <rPh sb="18" eb="19">
      <t>バン</t>
    </rPh>
    <phoneticPr fontId="3"/>
  </si>
  <si>
    <t>令和8年度分　国民健康保険税（加入期間分）</t>
    <rPh sb="0" eb="2">
      <t>レイワ</t>
    </rPh>
    <rPh sb="3" eb="5">
      <t>ネンド</t>
    </rPh>
    <rPh sb="5" eb="6">
      <t>ブン</t>
    </rPh>
    <rPh sb="7" eb="9">
      <t>コクミン</t>
    </rPh>
    <rPh sb="9" eb="11">
      <t>ケンコウ</t>
    </rPh>
    <rPh sb="11" eb="13">
      <t>ホケン</t>
    </rPh>
    <rPh sb="13" eb="14">
      <t>ゼイ</t>
    </rPh>
    <rPh sb="15" eb="17">
      <t>カニュウ</t>
    </rPh>
    <rPh sb="17" eb="19">
      <t>キカン</t>
    </rPh>
    <rPh sb="19" eb="20">
      <t>ブン</t>
    </rPh>
    <phoneticPr fontId="3"/>
  </si>
  <si>
    <t>令和８年度　国民健康保険税の試算表</t>
    <rPh sb="0" eb="2">
      <t>レイワ</t>
    </rPh>
    <rPh sb="3" eb="5">
      <t>ネンド</t>
    </rPh>
    <rPh sb="12" eb="13">
      <t>ゼイ</t>
    </rPh>
    <rPh sb="14" eb="17">
      <t>シサンヒョウ</t>
    </rPh>
    <phoneticPr fontId="2"/>
  </si>
  <si>
    <t>欄の入力・選択をお願いいたします。</t>
    <rPh sb="0" eb="1">
      <t>ラン</t>
    </rPh>
    <rPh sb="2" eb="4">
      <t>ニュウリョク</t>
    </rPh>
    <rPh sb="5" eb="7">
      <t>センタク</t>
    </rPh>
    <rPh sb="9" eb="10">
      <t>ネガ</t>
    </rPh>
    <phoneticPr fontId="2"/>
  </si>
  <si>
    <r>
      <t>年齢区分</t>
    </r>
    <r>
      <rPr>
        <sz val="9"/>
        <rFont val="HG丸ｺﾞｼｯｸM-PRO"/>
        <family val="3"/>
        <charset val="128"/>
      </rPr>
      <t>(令和8年1月1日時点）</t>
    </r>
    <rPh sb="0" eb="2">
      <t>ネンレイ</t>
    </rPh>
    <rPh sb="2" eb="4">
      <t>クブン</t>
    </rPh>
    <rPh sb="5" eb="7">
      <t>レイワ</t>
    </rPh>
    <rPh sb="8" eb="9">
      <t>ネン</t>
    </rPh>
    <rPh sb="10" eb="11">
      <t>ガツ</t>
    </rPh>
    <rPh sb="12" eb="13">
      <t>ニチ</t>
    </rPh>
    <rPh sb="13" eb="15">
      <t>ジテン</t>
    </rPh>
    <phoneticPr fontId="3"/>
  </si>
  <si>
    <t>★この試算表は、概算額であり、加入状況や軽減適用により賦課額が変わります。</t>
    <rPh sb="3" eb="6">
      <t>シサンヒョウ</t>
    </rPh>
    <rPh sb="8" eb="10">
      <t>ガイサン</t>
    </rPh>
    <rPh sb="10" eb="11">
      <t>ガク</t>
    </rPh>
    <rPh sb="15" eb="17">
      <t>カニュウ</t>
    </rPh>
    <rPh sb="17" eb="19">
      <t>ジョウキョウ</t>
    </rPh>
    <rPh sb="20" eb="22">
      <t>ケイゲン</t>
    </rPh>
    <rPh sb="22" eb="24">
      <t>テキヨウ</t>
    </rPh>
    <rPh sb="27" eb="30">
      <t>フカガク</t>
    </rPh>
    <rPh sb="31" eb="32">
      <t>カ</t>
    </rPh>
    <phoneticPr fontId="3"/>
  </si>
  <si>
    <t>★任意継続等との金額比較の際は、名張市役所保険年金室窓口で試算を行ないます。世帯主と国保加入者全員の前年所得が分かる書類（源泉徴収票あるいは確定申告書の</t>
    <rPh sb="1" eb="3">
      <t>ニンイ</t>
    </rPh>
    <rPh sb="3" eb="5">
      <t>ケイゾク</t>
    </rPh>
    <rPh sb="5" eb="6">
      <t>ナド</t>
    </rPh>
    <rPh sb="8" eb="10">
      <t>キンガク</t>
    </rPh>
    <rPh sb="10" eb="12">
      <t>ヒカク</t>
    </rPh>
    <rPh sb="13" eb="14">
      <t>サイ</t>
    </rPh>
    <rPh sb="16" eb="17">
      <t>ナ</t>
    </rPh>
    <rPh sb="17" eb="18">
      <t>ハ</t>
    </rPh>
    <rPh sb="18" eb="21">
      <t>シヤクショ</t>
    </rPh>
    <rPh sb="21" eb="23">
      <t>ホケン</t>
    </rPh>
    <rPh sb="23" eb="25">
      <t>ネンキン</t>
    </rPh>
    <rPh sb="25" eb="26">
      <t>シツ</t>
    </rPh>
    <rPh sb="26" eb="28">
      <t>マドグチ</t>
    </rPh>
    <rPh sb="29" eb="31">
      <t>シサン</t>
    </rPh>
    <rPh sb="32" eb="33">
      <t>オコ</t>
    </rPh>
    <phoneticPr fontId="2"/>
  </si>
  <si>
    <t>写し）及び窓口に来庁される方の本人確認できる物（マイナンバーカード・運転免許証等）のご用意をお願いします。</t>
    <rPh sb="3" eb="4">
      <t>オヨ</t>
    </rPh>
    <rPh sb="5" eb="7">
      <t>マドグチ</t>
    </rPh>
    <rPh sb="8" eb="10">
      <t>ライチョウ</t>
    </rPh>
    <rPh sb="13" eb="14">
      <t>カタ</t>
    </rPh>
    <rPh sb="15" eb="17">
      <t>ホンニン</t>
    </rPh>
    <rPh sb="17" eb="19">
      <t>カクニン</t>
    </rPh>
    <rPh sb="22" eb="23">
      <t>モノ</t>
    </rPh>
    <rPh sb="34" eb="36">
      <t>ウンテン</t>
    </rPh>
    <rPh sb="36" eb="38">
      <t>メンキョ</t>
    </rPh>
    <rPh sb="38" eb="39">
      <t>アカシ</t>
    </rPh>
    <rPh sb="39" eb="40">
      <t>ナド</t>
    </rPh>
    <rPh sb="47" eb="48">
      <t>ネガ</t>
    </rPh>
    <phoneticPr fontId="2"/>
  </si>
  <si>
    <t>・倒産や雇止めなど会社都合で離職された場合「非自発」に●を入力</t>
    <rPh sb="1" eb="3">
      <t>トウサン</t>
    </rPh>
    <rPh sb="4" eb="5">
      <t>ヤトイ</t>
    </rPh>
    <rPh sb="5" eb="6">
      <t>ド</t>
    </rPh>
    <rPh sb="9" eb="11">
      <t>カイシャ</t>
    </rPh>
    <rPh sb="11" eb="13">
      <t>ツゴウ</t>
    </rPh>
    <rPh sb="14" eb="16">
      <t>リショク</t>
    </rPh>
    <rPh sb="19" eb="21">
      <t>バアイ</t>
    </rPh>
    <rPh sb="22" eb="23">
      <t>ヒ</t>
    </rPh>
    <rPh sb="23" eb="25">
      <t>ジハツ</t>
    </rPh>
    <phoneticPr fontId="2"/>
  </si>
  <si>
    <t>・世帯主が国保加入者ではない場合「擬主」に●を入力</t>
    <phoneticPr fontId="2"/>
  </si>
  <si>
    <t>・給与収入850万円超で23歳未満の扶養親族がいるなど「所得金額調整控除」の適用を受けている場合「給与調整」に●を入力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</si>
</sst>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#,##0.0_);[Red]\(#,##0.0\)"/>
    <numFmt numFmtId="178" formatCode="#,##0.00_ ;[Red]\-#,##0.00\ "/>
  </numFmts>
  <fonts count="3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24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4"/>
      <color rgb="FFFF0000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2"/>
      <color theme="5" tint="-0.499984740745262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sz val="22"/>
      <name val="HG丸ｺﾞｼｯｸM-PRO"/>
      <family val="3"/>
      <charset val="128"/>
    </font>
    <font>
      <sz val="14"/>
      <color theme="0"/>
      <name val="HG丸ｺﾞｼｯｸM-PRO"/>
      <family val="3"/>
      <charset val="128"/>
    </font>
    <font>
      <b/>
      <sz val="16"/>
      <color rgb="FF002060"/>
      <name val="HG丸ｺﾞｼｯｸM-PRO"/>
      <family val="3"/>
      <charset val="128"/>
    </font>
    <font>
      <b/>
      <sz val="11"/>
      <color theme="5" tint="-0.499984740745262"/>
      <name val="HG丸ｺﾞｼｯｸM-PRO"/>
      <family val="3"/>
      <charset val="128"/>
    </font>
    <font>
      <sz val="11"/>
      <color theme="5" tint="-0.499984740745262"/>
      <name val="HG丸ｺﾞｼｯｸM-PRO"/>
      <family val="3"/>
      <charset val="128"/>
    </font>
    <font>
      <b/>
      <sz val="12"/>
      <color theme="5" tint="-0.499984740745262"/>
      <name val="HG丸ｺﾞｼｯｸM-PRO"/>
      <family val="3"/>
      <charset val="128"/>
    </font>
    <font>
      <sz val="14"/>
      <color rgb="FFFF0000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9"/>
      <color theme="5" tint="-0.499984740745262"/>
      <name val="HG丸ｺﾞｼｯｸM-PRO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74">
    <border>
      <left/>
      <right/>
      <top/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hair">
        <color indexed="64"/>
      </bottom>
      <diagonal/>
    </border>
    <border>
      <left style="thin">
        <color rgb="FFC00000"/>
      </left>
      <right style="hair">
        <color indexed="64"/>
      </right>
      <top style="thin">
        <color rgb="FFC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rgb="FFC00000"/>
      </top>
      <bottom style="hair">
        <color indexed="64"/>
      </bottom>
      <diagonal/>
    </border>
    <border>
      <left style="hair">
        <color indexed="64"/>
      </left>
      <right style="thin">
        <color rgb="FFC00000"/>
      </right>
      <top style="thin">
        <color rgb="FFC00000"/>
      </top>
      <bottom style="hair">
        <color indexed="64"/>
      </bottom>
      <diagonal/>
    </border>
    <border>
      <left style="thin">
        <color rgb="FFC00000"/>
      </left>
      <right style="thin">
        <color rgb="FFC00000"/>
      </right>
      <top style="hair">
        <color indexed="64"/>
      </top>
      <bottom style="hair">
        <color indexed="64"/>
      </bottom>
      <diagonal/>
    </border>
    <border>
      <left style="thin">
        <color rgb="FFC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rgb="FFC00000"/>
      </right>
      <top style="hair">
        <color indexed="64"/>
      </top>
      <bottom style="hair">
        <color indexed="64"/>
      </bottom>
      <diagonal/>
    </border>
    <border>
      <left style="thin">
        <color rgb="FFC00000"/>
      </left>
      <right style="thin">
        <color rgb="FFC00000"/>
      </right>
      <top style="hair">
        <color indexed="64"/>
      </top>
      <bottom style="thin">
        <color rgb="FFC00000"/>
      </bottom>
      <diagonal/>
    </border>
    <border>
      <left style="thin">
        <color rgb="FFC00000"/>
      </left>
      <right style="hair">
        <color indexed="64"/>
      </right>
      <top style="hair">
        <color indexed="64"/>
      </top>
      <bottom style="thin">
        <color rgb="FFC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rgb="FFC00000"/>
      </bottom>
      <diagonal/>
    </border>
    <border>
      <left style="hair">
        <color indexed="64"/>
      </left>
      <right style="thin">
        <color rgb="FFC00000"/>
      </right>
      <top style="hair">
        <color indexed="64"/>
      </top>
      <bottom style="thin">
        <color rgb="FFC00000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C00000"/>
      </right>
      <top/>
      <bottom/>
      <diagonal/>
    </border>
    <border>
      <left/>
      <right/>
      <top style="thin">
        <color rgb="FFC00000"/>
      </top>
      <bottom/>
      <diagonal/>
    </border>
    <border>
      <left/>
      <right/>
      <top/>
      <bottom style="thin">
        <color rgb="FFC00000"/>
      </bottom>
      <diagonal/>
    </border>
    <border>
      <left style="thin">
        <color rgb="FF0070C0"/>
      </left>
      <right/>
      <top style="thin">
        <color rgb="FF0070C0"/>
      </top>
      <bottom/>
      <diagonal/>
    </border>
    <border>
      <left/>
      <right/>
      <top style="thin">
        <color rgb="FF0070C0"/>
      </top>
      <bottom/>
      <diagonal/>
    </border>
    <border>
      <left/>
      <right style="hair">
        <color indexed="64"/>
      </right>
      <top style="thin">
        <color rgb="FF0070C0"/>
      </top>
      <bottom/>
      <diagonal/>
    </border>
    <border>
      <left style="hair">
        <color indexed="64"/>
      </left>
      <right/>
      <top style="thin">
        <color rgb="FF0070C0"/>
      </top>
      <bottom/>
      <diagonal/>
    </border>
    <border>
      <left/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/>
      <top style="hair">
        <color indexed="64"/>
      </top>
      <bottom style="hair">
        <color indexed="64"/>
      </bottom>
      <diagonal/>
    </border>
    <border>
      <left/>
      <right style="thin">
        <color rgb="FF0070C0"/>
      </right>
      <top/>
      <bottom style="hair">
        <color indexed="64"/>
      </bottom>
      <diagonal/>
    </border>
    <border>
      <left/>
      <right style="thin">
        <color rgb="FF0070C0"/>
      </right>
      <top style="hair">
        <color indexed="64"/>
      </top>
      <bottom style="hair">
        <color indexed="64"/>
      </bottom>
      <diagonal/>
    </border>
    <border>
      <left/>
      <right style="thin">
        <color rgb="FF0070C0"/>
      </right>
      <top style="hair">
        <color indexed="64"/>
      </top>
      <bottom/>
      <diagonal/>
    </border>
    <border>
      <left style="thin">
        <color rgb="FF0070C0"/>
      </left>
      <right/>
      <top style="hair">
        <color indexed="64"/>
      </top>
      <bottom style="thin">
        <color rgb="FF0070C0"/>
      </bottom>
      <diagonal/>
    </border>
    <border>
      <left/>
      <right/>
      <top style="hair">
        <color indexed="64"/>
      </top>
      <bottom style="thin">
        <color rgb="FF0070C0"/>
      </bottom>
      <diagonal/>
    </border>
    <border>
      <left/>
      <right style="hair">
        <color indexed="64"/>
      </right>
      <top style="hair">
        <color indexed="64"/>
      </top>
      <bottom style="thin">
        <color rgb="FF0070C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rgb="FF0070C0"/>
      </bottom>
      <diagonal/>
    </border>
    <border>
      <left style="hair">
        <color indexed="64"/>
      </left>
      <right/>
      <top style="hair">
        <color indexed="64"/>
      </top>
      <bottom style="thin">
        <color rgb="FF0070C0"/>
      </bottom>
      <diagonal/>
    </border>
    <border>
      <left/>
      <right style="thin">
        <color rgb="FF0070C0"/>
      </right>
      <top style="hair">
        <color indexed="64"/>
      </top>
      <bottom style="thin">
        <color rgb="FF0070C0"/>
      </bottom>
      <diagonal/>
    </border>
    <border>
      <left style="hair">
        <color indexed="64"/>
      </left>
      <right/>
      <top style="thin">
        <color rgb="FF0070C0"/>
      </top>
      <bottom style="hair">
        <color indexed="64"/>
      </bottom>
      <diagonal/>
    </border>
    <border>
      <left/>
      <right/>
      <top style="thin">
        <color rgb="FF0070C0"/>
      </top>
      <bottom style="hair">
        <color indexed="64"/>
      </bottom>
      <diagonal/>
    </border>
    <border>
      <left/>
      <right style="thin">
        <color rgb="FF0070C0"/>
      </right>
      <top style="thin">
        <color rgb="FF0070C0"/>
      </top>
      <bottom style="hair">
        <color indexed="64"/>
      </bottom>
      <diagonal/>
    </border>
    <border>
      <left style="thin">
        <color rgb="FF0070C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rgb="FF0070C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rgb="FF0070C0"/>
      </right>
      <top style="hair">
        <color indexed="64"/>
      </top>
      <bottom style="thin">
        <color rgb="FF0070C0"/>
      </bottom>
      <diagonal/>
    </border>
    <border>
      <left style="thin">
        <color rgb="FF0070C0"/>
      </left>
      <right style="hair">
        <color indexed="64"/>
      </right>
      <top style="hair">
        <color indexed="64"/>
      </top>
      <bottom style="thin">
        <color rgb="FF0070C0"/>
      </bottom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 style="thin">
        <color rgb="FF0070C0"/>
      </left>
      <right/>
      <top/>
      <bottom style="hair">
        <color indexed="64"/>
      </bottom>
      <diagonal/>
    </border>
    <border>
      <left style="thin">
        <color rgb="FF0070C0"/>
      </left>
      <right/>
      <top style="hair">
        <color indexed="64"/>
      </top>
      <bottom/>
      <diagonal/>
    </border>
    <border>
      <left style="thin">
        <color rgb="FF0070C0"/>
      </left>
      <right/>
      <top/>
      <bottom style="thin">
        <color rgb="FF0070C0"/>
      </bottom>
      <diagonal/>
    </border>
    <border>
      <left/>
      <right/>
      <top/>
      <bottom style="thin">
        <color rgb="FF0070C0"/>
      </bottom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 style="thin">
        <color rgb="FF00B050"/>
      </left>
      <right style="hair">
        <color indexed="64"/>
      </right>
      <top/>
      <bottom style="thin">
        <color rgb="FF00B050"/>
      </bottom>
      <diagonal/>
    </border>
    <border>
      <left style="hair">
        <color indexed="64"/>
      </left>
      <right style="hair">
        <color indexed="64"/>
      </right>
      <top/>
      <bottom style="thin">
        <color rgb="FF00B050"/>
      </bottom>
      <diagonal/>
    </border>
    <border>
      <left style="hair">
        <color indexed="64"/>
      </left>
      <right style="thin">
        <color rgb="FF00B050"/>
      </right>
      <top/>
      <bottom style="thin">
        <color rgb="FF00B050"/>
      </bottom>
      <diagonal/>
    </border>
    <border>
      <left style="medium">
        <color rgb="FFFF0000"/>
      </left>
      <right style="hair">
        <color indexed="64"/>
      </right>
      <top style="medium">
        <color rgb="FFFF0000"/>
      </top>
      <bottom style="medium">
        <color rgb="FFFF0000"/>
      </bottom>
      <diagonal/>
    </border>
    <border>
      <left style="hair">
        <color indexed="64"/>
      </left>
      <right style="hair">
        <color indexed="64"/>
      </right>
      <top style="medium">
        <color rgb="FFFF0000"/>
      </top>
      <bottom style="medium">
        <color rgb="FFFF0000"/>
      </bottom>
      <diagonal/>
    </border>
    <border>
      <left style="hair">
        <color indexed="64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C00000"/>
      </left>
      <right style="thin">
        <color rgb="FFC00000"/>
      </right>
      <top style="hair">
        <color indexed="64"/>
      </top>
      <bottom/>
      <diagonal/>
    </border>
    <border>
      <left style="thin">
        <color rgb="FFC00000"/>
      </left>
      <right style="thin">
        <color rgb="FFC00000"/>
      </right>
      <top/>
      <bottom style="hair">
        <color indexed="64"/>
      </bottom>
      <diagonal/>
    </border>
    <border>
      <left style="thin">
        <color rgb="FFC00000"/>
      </left>
      <right style="hair">
        <color indexed="64"/>
      </right>
      <top/>
      <bottom style="thin">
        <color rgb="FFC00000"/>
      </bottom>
      <diagonal/>
    </border>
    <border>
      <left style="hair">
        <color indexed="64"/>
      </left>
      <right style="hair">
        <color indexed="64"/>
      </right>
      <top/>
      <bottom style="thin">
        <color rgb="FFC00000"/>
      </bottom>
      <diagonal/>
    </border>
    <border>
      <left style="hair">
        <color indexed="64"/>
      </left>
      <right style="thin">
        <color rgb="FFC00000"/>
      </right>
      <top/>
      <bottom style="thin">
        <color rgb="FFC00000"/>
      </bottom>
      <diagonal/>
    </border>
    <border>
      <left style="thin">
        <color rgb="FFC00000"/>
      </left>
      <right style="hair">
        <color indexed="64"/>
      </right>
      <top style="hair">
        <color indexed="64"/>
      </top>
      <bottom style="hair">
        <color rgb="FFC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rgb="FFC00000"/>
      </bottom>
      <diagonal/>
    </border>
    <border>
      <left style="hair">
        <color indexed="64"/>
      </left>
      <right style="thin">
        <color rgb="FFC00000"/>
      </right>
      <top style="hair">
        <color indexed="64"/>
      </top>
      <bottom style="hair">
        <color rgb="FFC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38" fontId="13" fillId="0" borderId="0" applyFont="0" applyFill="0" applyBorder="0" applyAlignment="0" applyProtection="0">
      <alignment vertical="center"/>
    </xf>
  </cellStyleXfs>
  <cellXfs count="26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4" fillId="0" borderId="1" xfId="1" applyFont="1" applyBorder="1" applyAlignment="1">
      <alignment vertical="center"/>
    </xf>
    <xf numFmtId="38" fontId="4" fillId="0" borderId="0" xfId="2" applyFont="1" applyAlignment="1">
      <alignment vertical="center"/>
    </xf>
    <xf numFmtId="0" fontId="4" fillId="0" borderId="5" xfId="1" applyFont="1" applyBorder="1" applyAlignment="1">
      <alignment vertical="center"/>
    </xf>
    <xf numFmtId="176" fontId="4" fillId="0" borderId="2" xfId="2" applyNumberFormat="1" applyFont="1" applyBorder="1" applyAlignment="1">
      <alignment vertical="center"/>
    </xf>
    <xf numFmtId="177" fontId="4" fillId="0" borderId="3" xfId="2" applyNumberFormat="1" applyFont="1" applyBorder="1" applyAlignment="1">
      <alignment horizontal="right" vertical="center"/>
    </xf>
    <xf numFmtId="176" fontId="4" fillId="0" borderId="4" xfId="2" applyNumberFormat="1" applyFont="1" applyBorder="1" applyAlignment="1">
      <alignment vertical="center"/>
    </xf>
    <xf numFmtId="0" fontId="4" fillId="0" borderId="9" xfId="1" applyFont="1" applyBorder="1" applyAlignment="1">
      <alignment vertical="center"/>
    </xf>
    <xf numFmtId="176" fontId="4" fillId="0" borderId="6" xfId="2" applyNumberFormat="1" applyFont="1" applyBorder="1" applyAlignment="1">
      <alignment vertical="center"/>
    </xf>
    <xf numFmtId="177" fontId="4" fillId="0" borderId="7" xfId="2" applyNumberFormat="1" applyFont="1" applyBorder="1" applyAlignment="1">
      <alignment horizontal="right" vertical="center"/>
    </xf>
    <xf numFmtId="176" fontId="4" fillId="0" borderId="8" xfId="2" applyNumberFormat="1" applyFont="1" applyBorder="1" applyAlignment="1">
      <alignment vertical="center"/>
    </xf>
    <xf numFmtId="0" fontId="4" fillId="0" borderId="7" xfId="1" applyFont="1" applyBorder="1" applyAlignment="1">
      <alignment vertical="center"/>
    </xf>
    <xf numFmtId="0" fontId="9" fillId="3" borderId="7" xfId="1" applyFont="1" applyFill="1" applyBorder="1" applyAlignment="1">
      <alignment horizontal="center" vertical="center"/>
    </xf>
    <xf numFmtId="0" fontId="9" fillId="3" borderId="13" xfId="1" applyFont="1" applyFill="1" applyBorder="1" applyAlignment="1">
      <alignment horizontal="center" vertical="center"/>
    </xf>
    <xf numFmtId="38" fontId="10" fillId="3" borderId="7" xfId="2" applyFont="1" applyFill="1" applyBorder="1" applyAlignment="1">
      <alignment vertical="center"/>
    </xf>
    <xf numFmtId="38" fontId="10" fillId="3" borderId="13" xfId="2" applyFont="1" applyFill="1" applyBorder="1" applyAlignment="1">
      <alignment vertical="center"/>
    </xf>
    <xf numFmtId="176" fontId="4" fillId="0" borderId="10" xfId="2" applyNumberFormat="1" applyFont="1" applyBorder="1" applyAlignment="1">
      <alignment vertical="center"/>
    </xf>
    <xf numFmtId="177" fontId="4" fillId="0" borderId="11" xfId="2" applyNumberFormat="1" applyFont="1" applyBorder="1" applyAlignment="1">
      <alignment horizontal="right" vertical="center"/>
    </xf>
    <xf numFmtId="176" fontId="4" fillId="0" borderId="12" xfId="2" applyNumberFormat="1" applyFont="1" applyBorder="1" applyAlignment="1">
      <alignment vertical="center"/>
    </xf>
    <xf numFmtId="176" fontId="4" fillId="0" borderId="0" xfId="2" applyNumberFormat="1" applyFont="1" applyAlignment="1">
      <alignment vertical="center"/>
    </xf>
    <xf numFmtId="0" fontId="9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178" fontId="4" fillId="0" borderId="3" xfId="2" applyNumberFormat="1" applyFont="1" applyBorder="1" applyAlignment="1">
      <alignment vertical="center"/>
    </xf>
    <xf numFmtId="176" fontId="4" fillId="0" borderId="3" xfId="2" applyNumberFormat="1" applyFont="1" applyBorder="1" applyAlignment="1">
      <alignment vertical="center"/>
    </xf>
    <xf numFmtId="178" fontId="4" fillId="0" borderId="7" xfId="2" applyNumberFormat="1" applyFont="1" applyBorder="1" applyAlignment="1">
      <alignment vertical="center"/>
    </xf>
    <xf numFmtId="176" fontId="4" fillId="0" borderId="7" xfId="2" applyNumberFormat="1" applyFont="1" applyBorder="1" applyAlignment="1">
      <alignment vertical="center"/>
    </xf>
    <xf numFmtId="0" fontId="4" fillId="0" borderId="17" xfId="1" applyFont="1" applyBorder="1" applyAlignment="1">
      <alignment vertical="center"/>
    </xf>
    <xf numFmtId="178" fontId="4" fillId="0" borderId="11" xfId="2" applyNumberFormat="1" applyFont="1" applyBorder="1" applyAlignment="1">
      <alignment vertical="center"/>
    </xf>
    <xf numFmtId="176" fontId="4" fillId="0" borderId="11" xfId="2" applyNumberFormat="1" applyFont="1" applyBorder="1" applyAlignment="1">
      <alignment vertical="center"/>
    </xf>
    <xf numFmtId="38" fontId="4" fillId="0" borderId="3" xfId="2" applyFont="1" applyBorder="1" applyAlignment="1">
      <alignment vertical="center"/>
    </xf>
    <xf numFmtId="38" fontId="4" fillId="0" borderId="7" xfId="2" applyFont="1" applyBorder="1" applyAlignment="1">
      <alignment vertical="center"/>
    </xf>
    <xf numFmtId="0" fontId="4" fillId="0" borderId="20" xfId="1" applyFont="1" applyBorder="1" applyAlignment="1">
      <alignment vertical="center"/>
    </xf>
    <xf numFmtId="38" fontId="4" fillId="0" borderId="11" xfId="2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4" fillId="0" borderId="23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4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4" fillId="0" borderId="27" xfId="1" applyFont="1" applyBorder="1" applyAlignment="1">
      <alignment vertical="center"/>
    </xf>
    <xf numFmtId="0" fontId="12" fillId="0" borderId="26" xfId="1" applyFont="1" applyBorder="1" applyAlignment="1">
      <alignment vertical="center"/>
    </xf>
    <xf numFmtId="0" fontId="4" fillId="0" borderId="28" xfId="1" applyFont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horizontal="center" vertical="center"/>
    </xf>
    <xf numFmtId="38" fontId="12" fillId="0" borderId="0" xfId="2" applyFont="1" applyFill="1" applyBorder="1" applyAlignment="1">
      <alignment vertical="center"/>
    </xf>
    <xf numFmtId="38" fontId="11" fillId="0" borderId="0" xfId="2" applyFont="1" applyAlignment="1">
      <alignment horizontal="center" vertical="center"/>
    </xf>
    <xf numFmtId="176" fontId="11" fillId="0" borderId="0" xfId="2" applyNumberFormat="1" applyFont="1" applyAlignment="1">
      <alignment horizontal="center" vertical="center"/>
    </xf>
    <xf numFmtId="38" fontId="8" fillId="0" borderId="0" xfId="2" applyFont="1" applyAlignment="1">
      <alignment vertical="center"/>
    </xf>
    <xf numFmtId="0" fontId="11" fillId="0" borderId="0" xfId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38" fontId="8" fillId="0" borderId="14" xfId="2" applyFont="1" applyBorder="1" applyAlignment="1">
      <alignment vertical="center"/>
    </xf>
    <xf numFmtId="0" fontId="8" fillId="0" borderId="36" xfId="0" applyFont="1" applyBorder="1" applyAlignment="1">
      <alignment horizontal="right" vertical="center"/>
    </xf>
    <xf numFmtId="0" fontId="8" fillId="0" borderId="16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37" xfId="0" applyFont="1" applyBorder="1" applyAlignment="1">
      <alignment horizontal="right" vertical="center"/>
    </xf>
    <xf numFmtId="0" fontId="8" fillId="0" borderId="22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8" fillId="0" borderId="21" xfId="0" applyFont="1" applyBorder="1" applyAlignment="1">
      <alignment horizontal="right" vertical="center"/>
    </xf>
    <xf numFmtId="0" fontId="8" fillId="0" borderId="35" xfId="0" applyFont="1" applyBorder="1" applyAlignment="1">
      <alignment horizontal="right" vertical="center"/>
    </xf>
    <xf numFmtId="38" fontId="8" fillId="0" borderId="41" xfId="2" applyFont="1" applyBorder="1" applyAlignment="1">
      <alignment vertical="center"/>
    </xf>
    <xf numFmtId="38" fontId="8" fillId="0" borderId="42" xfId="2" applyFont="1" applyBorder="1" applyAlignment="1">
      <alignment vertical="center"/>
    </xf>
    <xf numFmtId="0" fontId="8" fillId="0" borderId="42" xfId="0" applyFont="1" applyBorder="1" applyAlignment="1">
      <alignment vertical="center"/>
    </xf>
    <xf numFmtId="0" fontId="8" fillId="0" borderId="39" xfId="0" applyFont="1" applyBorder="1" applyAlignment="1">
      <alignment vertical="center"/>
    </xf>
    <xf numFmtId="0" fontId="8" fillId="0" borderId="43" xfId="0" applyFont="1" applyBorder="1" applyAlignment="1">
      <alignment horizontal="right" vertical="center"/>
    </xf>
    <xf numFmtId="0" fontId="4" fillId="0" borderId="14" xfId="1" applyFont="1" applyBorder="1" applyAlignment="1">
      <alignment vertical="center"/>
    </xf>
    <xf numFmtId="0" fontId="10" fillId="0" borderId="0" xfId="1" applyFont="1" applyAlignment="1">
      <alignment vertical="center"/>
    </xf>
    <xf numFmtId="38" fontId="10" fillId="3" borderId="0" xfId="3" applyFont="1" applyFill="1" applyAlignment="1">
      <alignment vertical="center"/>
    </xf>
    <xf numFmtId="38" fontId="10" fillId="0" borderId="0" xfId="3" applyFont="1" applyAlignment="1">
      <alignment vertical="center"/>
    </xf>
    <xf numFmtId="38" fontId="10" fillId="3" borderId="0" xfId="3" applyFont="1" applyFill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38" fontId="10" fillId="3" borderId="7" xfId="3" applyFont="1" applyFill="1" applyBorder="1" applyAlignment="1">
      <alignment vertical="center"/>
    </xf>
    <xf numFmtId="0" fontId="9" fillId="0" borderId="0" xfId="1" applyFont="1" applyAlignment="1">
      <alignment horizontal="center" vertical="center"/>
    </xf>
    <xf numFmtId="0" fontId="10" fillId="3" borderId="7" xfId="1" applyFont="1" applyFill="1" applyBorder="1" applyAlignment="1">
      <alignment vertical="center"/>
    </xf>
    <xf numFmtId="0" fontId="14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4" fillId="0" borderId="0" xfId="1" applyFont="1" applyFill="1" applyAlignment="1">
      <alignment vertical="center"/>
    </xf>
    <xf numFmtId="0" fontId="4" fillId="0" borderId="22" xfId="1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30" xfId="0" applyFont="1" applyBorder="1" applyAlignment="1">
      <alignment vertical="center"/>
    </xf>
    <xf numFmtId="0" fontId="8" fillId="0" borderId="31" xfId="0" applyFont="1" applyBorder="1" applyAlignment="1">
      <alignment vertical="center"/>
    </xf>
    <xf numFmtId="0" fontId="4" fillId="0" borderId="30" xfId="1" applyFont="1" applyBorder="1" applyAlignment="1">
      <alignment vertical="center"/>
    </xf>
    <xf numFmtId="0" fontId="8" fillId="0" borderId="29" xfId="1" applyFont="1" applyBorder="1" applyAlignment="1">
      <alignment vertical="center"/>
    </xf>
    <xf numFmtId="0" fontId="8" fillId="0" borderId="30" xfId="1" applyFont="1" applyBorder="1" applyAlignment="1">
      <alignment vertical="center"/>
    </xf>
    <xf numFmtId="0" fontId="8" fillId="0" borderId="33" xfId="1" applyFont="1" applyBorder="1" applyAlignment="1">
      <alignment vertical="center"/>
    </xf>
    <xf numFmtId="0" fontId="8" fillId="0" borderId="51" xfId="0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8" fillId="0" borderId="52" xfId="1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8" fillId="0" borderId="53" xfId="1" applyFont="1" applyBorder="1" applyAlignment="1">
      <alignment vertical="center"/>
    </xf>
    <xf numFmtId="0" fontId="8" fillId="0" borderId="20" xfId="1" applyFont="1" applyBorder="1" applyAlignment="1">
      <alignment vertical="center"/>
    </xf>
    <xf numFmtId="0" fontId="8" fillId="0" borderId="35" xfId="1" applyFont="1" applyBorder="1" applyAlignment="1">
      <alignment horizontal="right" vertical="center"/>
    </xf>
    <xf numFmtId="0" fontId="8" fillId="0" borderId="54" xfId="0" applyFont="1" applyBorder="1" applyAlignment="1">
      <alignment vertical="center"/>
    </xf>
    <xf numFmtId="0" fontId="8" fillId="0" borderId="34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8" fillId="0" borderId="36" xfId="1" applyFont="1" applyBorder="1" applyAlignment="1">
      <alignment horizontal="right" vertical="center"/>
    </xf>
    <xf numFmtId="0" fontId="8" fillId="0" borderId="38" xfId="0" applyFont="1" applyBorder="1" applyAlignment="1">
      <alignment vertical="center"/>
    </xf>
    <xf numFmtId="0" fontId="4" fillId="0" borderId="39" xfId="1" applyFont="1" applyBorder="1" applyAlignment="1">
      <alignment vertical="center"/>
    </xf>
    <xf numFmtId="0" fontId="8" fillId="0" borderId="55" xfId="1" applyFont="1" applyBorder="1" applyAlignment="1">
      <alignment vertical="center"/>
    </xf>
    <xf numFmtId="0" fontId="8" fillId="0" borderId="56" xfId="1" applyFont="1" applyBorder="1" applyAlignment="1">
      <alignment vertical="center"/>
    </xf>
    <xf numFmtId="0" fontId="8" fillId="0" borderId="57" xfId="1" applyFont="1" applyBorder="1" applyAlignment="1">
      <alignment horizontal="right" vertical="center"/>
    </xf>
    <xf numFmtId="0" fontId="16" fillId="0" borderId="0" xfId="1" applyFont="1" applyAlignment="1">
      <alignment vertical="center"/>
    </xf>
    <xf numFmtId="0" fontId="7" fillId="0" borderId="23" xfId="1" applyFont="1" applyBorder="1" applyAlignment="1">
      <alignment vertical="center"/>
    </xf>
    <xf numFmtId="0" fontId="17" fillId="0" borderId="0" xfId="1" applyFont="1" applyAlignment="1">
      <alignment vertical="center"/>
    </xf>
    <xf numFmtId="0" fontId="18" fillId="0" borderId="0" xfId="1" applyFont="1" applyAlignment="1">
      <alignment vertical="center"/>
    </xf>
    <xf numFmtId="38" fontId="9" fillId="0" borderId="32" xfId="2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51" xfId="0" applyFont="1" applyBorder="1" applyAlignment="1">
      <alignment vertical="center"/>
    </xf>
    <xf numFmtId="0" fontId="9" fillId="0" borderId="53" xfId="0" applyFont="1" applyBorder="1" applyAlignment="1">
      <alignment vertical="center"/>
    </xf>
    <xf numFmtId="0" fontId="4" fillId="0" borderId="0" xfId="1" applyFont="1" applyAlignment="1">
      <alignment horizontal="right" vertical="center"/>
    </xf>
    <xf numFmtId="0" fontId="4" fillId="2" borderId="7" xfId="1" applyFont="1" applyFill="1" applyBorder="1" applyAlignment="1">
      <alignment vertical="center"/>
    </xf>
    <xf numFmtId="0" fontId="14" fillId="0" borderId="0" xfId="1" applyFont="1" applyAlignment="1">
      <alignment horizontal="right" vertical="center"/>
    </xf>
    <xf numFmtId="0" fontId="4" fillId="0" borderId="64" xfId="1" applyFont="1" applyBorder="1" applyAlignment="1">
      <alignment vertical="center"/>
    </xf>
    <xf numFmtId="0" fontId="9" fillId="0" borderId="0" xfId="1" applyFont="1" applyAlignment="1">
      <alignment horizontal="right" vertical="center"/>
    </xf>
    <xf numFmtId="0" fontId="4" fillId="0" borderId="65" xfId="1" applyFont="1" applyBorder="1" applyAlignment="1">
      <alignment vertical="center"/>
    </xf>
    <xf numFmtId="0" fontId="21" fillId="0" borderId="0" xfId="1" applyFont="1" applyAlignment="1">
      <alignment vertical="center"/>
    </xf>
    <xf numFmtId="0" fontId="10" fillId="0" borderId="0" xfId="1" applyFont="1" applyFill="1" applyBorder="1" applyAlignment="1">
      <alignment vertical="center"/>
    </xf>
    <xf numFmtId="38" fontId="10" fillId="0" borderId="0" xfId="3" applyFont="1" applyFill="1" applyAlignment="1">
      <alignment vertical="center"/>
    </xf>
    <xf numFmtId="0" fontId="9" fillId="5" borderId="7" xfId="1" applyFont="1" applyFill="1" applyBorder="1" applyAlignment="1">
      <alignment horizontal="center" vertical="center"/>
    </xf>
    <xf numFmtId="38" fontId="10" fillId="5" borderId="7" xfId="2" applyFont="1" applyFill="1" applyBorder="1" applyAlignment="1">
      <alignment vertical="center"/>
    </xf>
    <xf numFmtId="0" fontId="9" fillId="5" borderId="13" xfId="1" applyFont="1" applyFill="1" applyBorder="1" applyAlignment="1">
      <alignment horizontal="center" vertical="center"/>
    </xf>
    <xf numFmtId="38" fontId="10" fillId="5" borderId="0" xfId="1" applyNumberFormat="1" applyFont="1" applyFill="1" applyAlignment="1">
      <alignment vertical="center"/>
    </xf>
    <xf numFmtId="38" fontId="10" fillId="5" borderId="7" xfId="1" applyNumberFormat="1" applyFont="1" applyFill="1" applyBorder="1" applyAlignment="1">
      <alignment vertical="center"/>
    </xf>
    <xf numFmtId="0" fontId="23" fillId="0" borderId="0" xfId="1" applyFont="1" applyAlignment="1">
      <alignment vertical="center"/>
    </xf>
    <xf numFmtId="0" fontId="24" fillId="0" borderId="0" xfId="1" applyFont="1" applyAlignment="1">
      <alignment vertical="center"/>
    </xf>
    <xf numFmtId="0" fontId="7" fillId="2" borderId="7" xfId="1" applyFont="1" applyFill="1" applyBorder="1" applyAlignment="1">
      <alignment horizontal="center" vertical="center"/>
    </xf>
    <xf numFmtId="0" fontId="22" fillId="0" borderId="0" xfId="1" applyFont="1" applyBorder="1" applyAlignment="1">
      <alignment vertical="center" wrapText="1"/>
    </xf>
    <xf numFmtId="0" fontId="7" fillId="0" borderId="0" xfId="1" applyFont="1" applyBorder="1" applyAlignment="1">
      <alignment vertical="center"/>
    </xf>
    <xf numFmtId="38" fontId="10" fillId="0" borderId="7" xfId="3" applyFont="1" applyFill="1" applyBorder="1" applyAlignment="1">
      <alignment vertical="center"/>
    </xf>
    <xf numFmtId="0" fontId="8" fillId="0" borderId="0" xfId="1" applyFont="1" applyBorder="1" applyAlignment="1">
      <alignment horizontal="right" vertical="center"/>
    </xf>
    <xf numFmtId="14" fontId="4" fillId="0" borderId="0" xfId="1" applyNumberFormat="1" applyFont="1" applyBorder="1" applyAlignment="1">
      <alignment vertical="center"/>
    </xf>
    <xf numFmtId="0" fontId="25" fillId="0" borderId="0" xfId="1" applyFont="1" applyAlignment="1">
      <alignment vertical="center"/>
    </xf>
    <xf numFmtId="0" fontId="18" fillId="0" borderId="2" xfId="1" applyFont="1" applyBorder="1" applyAlignment="1">
      <alignment vertical="center"/>
    </xf>
    <xf numFmtId="0" fontId="15" fillId="0" borderId="3" xfId="1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26" fillId="0" borderId="0" xfId="1" applyFont="1" applyAlignment="1">
      <alignment vertical="center"/>
    </xf>
    <xf numFmtId="0" fontId="18" fillId="0" borderId="6" xfId="1" applyFont="1" applyBorder="1" applyAlignment="1">
      <alignment horizontal="center" vertical="center"/>
    </xf>
    <xf numFmtId="0" fontId="15" fillId="6" borderId="7" xfId="1" applyFont="1" applyFill="1" applyBorder="1" applyAlignment="1">
      <alignment vertical="center"/>
    </xf>
    <xf numFmtId="176" fontId="15" fillId="6" borderId="7" xfId="1" applyNumberFormat="1" applyFont="1" applyFill="1" applyBorder="1" applyAlignment="1">
      <alignment vertical="center"/>
    </xf>
    <xf numFmtId="176" fontId="15" fillId="6" borderId="8" xfId="1" applyNumberFormat="1" applyFont="1" applyFill="1" applyBorder="1" applyAlignment="1">
      <alignment vertical="center"/>
    </xf>
    <xf numFmtId="0" fontId="18" fillId="0" borderId="69" xfId="1" applyFont="1" applyBorder="1" applyAlignment="1">
      <alignment horizontal="center" vertical="center"/>
    </xf>
    <xf numFmtId="0" fontId="15" fillId="6" borderId="70" xfId="1" applyFont="1" applyFill="1" applyBorder="1" applyAlignment="1">
      <alignment vertical="center"/>
    </xf>
    <xf numFmtId="176" fontId="15" fillId="6" borderId="70" xfId="1" applyNumberFormat="1" applyFont="1" applyFill="1" applyBorder="1" applyAlignment="1">
      <alignment vertical="center"/>
    </xf>
    <xf numFmtId="176" fontId="15" fillId="6" borderId="71" xfId="1" applyNumberFormat="1" applyFont="1" applyFill="1" applyBorder="1" applyAlignment="1">
      <alignment vertical="center"/>
    </xf>
    <xf numFmtId="0" fontId="18" fillId="0" borderId="66" xfId="1" applyFont="1" applyBorder="1" applyAlignment="1">
      <alignment horizontal="center" vertical="center"/>
    </xf>
    <xf numFmtId="0" fontId="15" fillId="6" borderId="67" xfId="1" applyFont="1" applyFill="1" applyBorder="1" applyAlignment="1">
      <alignment vertical="center"/>
    </xf>
    <xf numFmtId="176" fontId="15" fillId="6" borderId="67" xfId="1" applyNumberFormat="1" applyFont="1" applyFill="1" applyBorder="1" applyAlignment="1">
      <alignment vertical="center"/>
    </xf>
    <xf numFmtId="176" fontId="15" fillId="6" borderId="68" xfId="1" applyNumberFormat="1" applyFont="1" applyFill="1" applyBorder="1" applyAlignment="1">
      <alignment vertical="center"/>
    </xf>
    <xf numFmtId="0" fontId="27" fillId="0" borderId="0" xfId="0" applyFont="1">
      <alignment vertical="center"/>
    </xf>
    <xf numFmtId="0" fontId="20" fillId="0" borderId="0" xfId="1" applyFont="1" applyBorder="1" applyAlignment="1">
      <alignment vertical="center"/>
    </xf>
    <xf numFmtId="0" fontId="20" fillId="0" borderId="23" xfId="1" applyFont="1" applyBorder="1" applyAlignment="1">
      <alignment vertical="center"/>
    </xf>
    <xf numFmtId="0" fontId="21" fillId="0" borderId="0" xfId="1" applyFont="1" applyFill="1" applyAlignment="1">
      <alignment vertical="center"/>
    </xf>
    <xf numFmtId="0" fontId="19" fillId="0" borderId="0" xfId="1" applyFont="1" applyFill="1" applyAlignment="1">
      <alignment vertical="center"/>
    </xf>
    <xf numFmtId="0" fontId="29" fillId="0" borderId="20" xfId="1" applyFont="1" applyBorder="1" applyAlignment="1">
      <alignment vertical="center"/>
    </xf>
    <xf numFmtId="0" fontId="29" fillId="0" borderId="20" xfId="1" applyFont="1" applyBorder="1" applyAlignment="1">
      <alignment vertical="center" shrinkToFit="1"/>
    </xf>
    <xf numFmtId="0" fontId="4" fillId="0" borderId="20" xfId="1" applyFont="1" applyFill="1" applyBorder="1" applyAlignment="1">
      <alignment vertical="center"/>
    </xf>
    <xf numFmtId="0" fontId="29" fillId="0" borderId="0" xfId="1" applyFont="1" applyBorder="1" applyAlignment="1">
      <alignment vertical="center"/>
    </xf>
    <xf numFmtId="0" fontId="29" fillId="0" borderId="0" xfId="1" applyFont="1" applyBorder="1" applyAlignment="1">
      <alignment vertical="center" shrinkToFit="1"/>
    </xf>
    <xf numFmtId="0" fontId="10" fillId="0" borderId="0" xfId="1" applyFont="1" applyBorder="1" applyAlignment="1">
      <alignment vertical="center"/>
    </xf>
    <xf numFmtId="0" fontId="4" fillId="0" borderId="0" xfId="1" applyFont="1" applyFill="1" applyBorder="1" applyAlignment="1" applyProtection="1">
      <alignment vertical="center"/>
      <protection locked="0"/>
    </xf>
    <xf numFmtId="0" fontId="28" fillId="0" borderId="0" xfId="0" applyFont="1" applyAlignment="1">
      <alignment vertical="center"/>
    </xf>
    <xf numFmtId="0" fontId="27" fillId="7" borderId="72" xfId="0" applyFont="1" applyFill="1" applyBorder="1" applyAlignment="1">
      <alignment horizontal="center" vertical="center"/>
    </xf>
    <xf numFmtId="0" fontId="27" fillId="7" borderId="24" xfId="0" applyFont="1" applyFill="1" applyBorder="1" applyAlignment="1">
      <alignment horizontal="center" vertical="center"/>
    </xf>
    <xf numFmtId="0" fontId="27" fillId="7" borderId="25" xfId="0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vertical="center" shrinkToFit="1"/>
    </xf>
    <xf numFmtId="0" fontId="7" fillId="7" borderId="7" xfId="1" applyFont="1" applyFill="1" applyBorder="1" applyAlignment="1" applyProtection="1">
      <alignment horizontal="center" vertical="center"/>
      <protection locked="0"/>
    </xf>
    <xf numFmtId="176" fontId="7" fillId="7" borderId="13" xfId="1" applyNumberFormat="1" applyFont="1" applyFill="1" applyBorder="1" applyAlignment="1" applyProtection="1">
      <alignment horizontal="right" vertical="center"/>
      <protection locked="0"/>
    </xf>
    <xf numFmtId="176" fontId="7" fillId="7" borderId="14" xfId="1" applyNumberFormat="1" applyFont="1" applyFill="1" applyBorder="1" applyAlignment="1" applyProtection="1">
      <alignment horizontal="right" vertical="center"/>
      <protection locked="0"/>
    </xf>
    <xf numFmtId="176" fontId="7" fillId="7" borderId="15" xfId="1" applyNumberFormat="1" applyFont="1" applyFill="1" applyBorder="1" applyAlignment="1" applyProtection="1">
      <alignment horizontal="right" vertical="center"/>
      <protection locked="0"/>
    </xf>
    <xf numFmtId="0" fontId="7" fillId="7" borderId="13" xfId="1" applyFont="1" applyFill="1" applyBorder="1" applyAlignment="1" applyProtection="1">
      <alignment horizontal="center" vertical="center"/>
      <protection locked="0"/>
    </xf>
    <xf numFmtId="0" fontId="7" fillId="7" borderId="14" xfId="1" applyFont="1" applyFill="1" applyBorder="1" applyAlignment="1" applyProtection="1">
      <alignment horizontal="center" vertical="center"/>
      <protection locked="0"/>
    </xf>
    <xf numFmtId="0" fontId="7" fillId="7" borderId="15" xfId="1" applyFont="1" applyFill="1" applyBorder="1" applyAlignment="1" applyProtection="1">
      <alignment horizontal="center" vertical="center"/>
      <protection locked="0"/>
    </xf>
    <xf numFmtId="38" fontId="7" fillId="0" borderId="7" xfId="3" applyFont="1" applyBorder="1" applyAlignment="1">
      <alignment horizontal="right" vertical="center"/>
    </xf>
    <xf numFmtId="0" fontId="7" fillId="0" borderId="7" xfId="1" applyFont="1" applyBorder="1" applyAlignment="1">
      <alignment horizontal="right" vertical="center"/>
    </xf>
    <xf numFmtId="38" fontId="7" fillId="0" borderId="7" xfId="1" applyNumberFormat="1" applyFont="1" applyBorder="1" applyAlignment="1">
      <alignment horizontal="right" vertical="center"/>
    </xf>
    <xf numFmtId="0" fontId="7" fillId="0" borderId="7" xfId="1" applyFont="1" applyBorder="1" applyAlignment="1">
      <alignment horizontal="center" vertical="center"/>
    </xf>
    <xf numFmtId="0" fontId="8" fillId="0" borderId="42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/>
    </xf>
    <xf numFmtId="0" fontId="8" fillId="0" borderId="40" xfId="0" applyFont="1" applyBorder="1" applyAlignment="1">
      <alignment horizontal="left" vertical="center"/>
    </xf>
    <xf numFmtId="0" fontId="8" fillId="0" borderId="4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48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8" fillId="0" borderId="49" xfId="0" applyFont="1" applyBorder="1" applyAlignment="1">
      <alignment horizontal="left" vertical="center"/>
    </xf>
    <xf numFmtId="38" fontId="6" fillId="5" borderId="61" xfId="3" applyFont="1" applyFill="1" applyBorder="1" applyAlignment="1">
      <alignment horizontal="right" vertical="center"/>
    </xf>
    <xf numFmtId="38" fontId="6" fillId="5" borderId="62" xfId="3" applyFont="1" applyFill="1" applyBorder="1" applyAlignment="1">
      <alignment horizontal="right" vertical="center"/>
    </xf>
    <xf numFmtId="38" fontId="6" fillId="5" borderId="63" xfId="3" applyFont="1" applyFill="1" applyBorder="1" applyAlignment="1">
      <alignment horizontal="right" vertical="center"/>
    </xf>
    <xf numFmtId="0" fontId="8" fillId="0" borderId="5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38" fontId="6" fillId="4" borderId="58" xfId="3" applyFont="1" applyFill="1" applyBorder="1" applyAlignment="1">
      <alignment horizontal="right" vertical="center"/>
    </xf>
    <xf numFmtId="38" fontId="6" fillId="4" borderId="59" xfId="3" applyFont="1" applyFill="1" applyBorder="1" applyAlignment="1">
      <alignment horizontal="right" vertical="center"/>
    </xf>
    <xf numFmtId="38" fontId="6" fillId="4" borderId="60" xfId="3" applyFont="1" applyFill="1" applyBorder="1" applyAlignment="1">
      <alignment horizontal="right" vertical="center"/>
    </xf>
    <xf numFmtId="176" fontId="7" fillId="3" borderId="13" xfId="1" applyNumberFormat="1" applyFont="1" applyFill="1" applyBorder="1" applyAlignment="1">
      <alignment horizontal="right" vertical="center"/>
    </xf>
    <xf numFmtId="176" fontId="7" fillId="3" borderId="14" xfId="1" applyNumberFormat="1" applyFont="1" applyFill="1" applyBorder="1" applyAlignment="1">
      <alignment horizontal="right" vertical="center"/>
    </xf>
    <xf numFmtId="176" fontId="7" fillId="3" borderId="15" xfId="1" applyNumberFormat="1" applyFont="1" applyFill="1" applyBorder="1" applyAlignment="1">
      <alignment horizontal="right" vertical="center"/>
    </xf>
    <xf numFmtId="176" fontId="7" fillId="3" borderId="7" xfId="1" applyNumberFormat="1" applyFont="1" applyFill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/>
    </xf>
    <xf numFmtId="176" fontId="4" fillId="0" borderId="17" xfId="1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38" fontId="8" fillId="0" borderId="38" xfId="2" applyFont="1" applyBorder="1" applyAlignment="1">
      <alignment horizontal="center" vertical="center"/>
    </xf>
    <xf numFmtId="38" fontId="8" fillId="0" borderId="39" xfId="2" applyFont="1" applyBorder="1" applyAlignment="1">
      <alignment horizontal="center" vertical="center"/>
    </xf>
    <xf numFmtId="38" fontId="8" fillId="0" borderId="40" xfId="2" applyFont="1" applyBorder="1" applyAlignment="1">
      <alignment horizontal="center" vertical="center"/>
    </xf>
    <xf numFmtId="38" fontId="8" fillId="0" borderId="34" xfId="2" applyFont="1" applyBorder="1" applyAlignment="1">
      <alignment horizontal="center" vertical="center"/>
    </xf>
    <xf numFmtId="38" fontId="8" fillId="0" borderId="14" xfId="2" applyFont="1" applyBorder="1" applyAlignment="1">
      <alignment horizontal="center" vertical="center"/>
    </xf>
    <xf numFmtId="38" fontId="8" fillId="0" borderId="15" xfId="2" applyFont="1" applyBorder="1" applyAlignment="1">
      <alignment horizontal="center" vertical="center"/>
    </xf>
    <xf numFmtId="38" fontId="8" fillId="0" borderId="13" xfId="2" applyFont="1" applyBorder="1" applyAlignment="1">
      <alignment horizontal="center" vertical="center"/>
    </xf>
    <xf numFmtId="38" fontId="8" fillId="0" borderId="19" xfId="2" applyFont="1" applyBorder="1" applyAlignment="1">
      <alignment horizontal="center" vertical="center"/>
    </xf>
    <xf numFmtId="38" fontId="8" fillId="0" borderId="20" xfId="2" applyFont="1" applyBorder="1" applyAlignment="1">
      <alignment horizontal="center" vertical="center"/>
    </xf>
    <xf numFmtId="38" fontId="8" fillId="0" borderId="21" xfId="2" applyFont="1" applyBorder="1" applyAlignment="1">
      <alignment horizontal="center" vertical="center"/>
    </xf>
    <xf numFmtId="38" fontId="8" fillId="0" borderId="22" xfId="2" applyFont="1" applyBorder="1" applyAlignment="1">
      <alignment horizontal="center" vertical="center"/>
    </xf>
    <xf numFmtId="38" fontId="8" fillId="0" borderId="0" xfId="2" applyFont="1" applyBorder="1" applyAlignment="1">
      <alignment horizontal="center" vertical="center"/>
    </xf>
    <xf numFmtId="38" fontId="8" fillId="0" borderId="23" xfId="2" applyFont="1" applyBorder="1" applyAlignment="1">
      <alignment horizontal="center" vertical="center"/>
    </xf>
    <xf numFmtId="38" fontId="8" fillId="0" borderId="16" xfId="2" applyFont="1" applyBorder="1" applyAlignment="1">
      <alignment horizontal="center" vertical="center"/>
    </xf>
    <xf numFmtId="38" fontId="8" fillId="0" borderId="17" xfId="2" applyFont="1" applyBorder="1" applyAlignment="1">
      <alignment horizontal="center" vertical="center"/>
    </xf>
    <xf numFmtId="38" fontId="8" fillId="0" borderId="18" xfId="2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4" fillId="7" borderId="73" xfId="1" applyFont="1" applyFill="1" applyBorder="1" applyAlignment="1" applyProtection="1">
      <alignment horizontal="center" vertical="center"/>
      <protection locked="0"/>
    </xf>
    <xf numFmtId="0" fontId="4" fillId="2" borderId="13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 shrinkToFit="1"/>
    </xf>
    <xf numFmtId="0" fontId="7" fillId="2" borderId="7" xfId="1" applyFont="1" applyFill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</cellXfs>
  <cellStyles count="4">
    <cellStyle name="桁区切り" xfId="3" builtinId="6"/>
    <cellStyle name="桁区切り 2" xfId="2" xr:uid="{FAFDC355-BA9F-4D19-BBC7-5158A46DBB62}"/>
    <cellStyle name="標準" xfId="0" builtinId="0"/>
    <cellStyle name="標準 2" xfId="1" xr:uid="{C9A99334-F853-4361-9E8E-01CF99771FA4}"/>
  </cellStyles>
  <dxfs count="0"/>
  <tableStyles count="0" defaultTableStyle="TableStyleMedium2" defaultPivotStyle="PivotStyleLight16"/>
  <colors>
    <mruColors>
      <color rgb="FFFFCCFF"/>
      <color rgb="FFCCECFF"/>
      <color rgb="FFFF6600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7F2F2-6C0B-426A-B9DF-C76922F6AA9A}">
  <dimension ref="A1:EE155"/>
  <sheetViews>
    <sheetView tabSelected="1" zoomScale="85" zoomScaleNormal="85" workbookViewId="0">
      <selection activeCell="B5" sqref="B5:F5"/>
    </sheetView>
  </sheetViews>
  <sheetFormatPr defaultColWidth="4" defaultRowHeight="18.75" customHeight="1" x14ac:dyDescent="0.4"/>
  <cols>
    <col min="1" max="45" width="4.5" style="1" customWidth="1"/>
    <col min="46" max="56" width="4.5" style="1" hidden="1" customWidth="1"/>
    <col min="57" max="58" width="8.25" style="1" hidden="1" customWidth="1"/>
    <col min="59" max="59" width="10" style="1" hidden="1" customWidth="1"/>
    <col min="60" max="60" width="9.25" style="1" hidden="1" customWidth="1"/>
    <col min="61" max="64" width="10.625" style="1" hidden="1" customWidth="1"/>
    <col min="65" max="66" width="10.5" style="1" hidden="1" customWidth="1"/>
    <col min="67" max="89" width="10.625" style="1" hidden="1" customWidth="1"/>
    <col min="90" max="90" width="25.625" style="1" hidden="1" customWidth="1"/>
    <col min="91" max="91" width="10.625" style="1" hidden="1" customWidth="1"/>
    <col min="92" max="92" width="17.75" style="1" hidden="1" customWidth="1"/>
    <col min="93" max="93" width="8.5" style="38" hidden="1" customWidth="1"/>
    <col min="94" max="95" width="15.875" style="1" hidden="1" customWidth="1"/>
    <col min="96" max="96" width="15.875" style="3" hidden="1" customWidth="1"/>
    <col min="97" max="97" width="8.25" style="3" hidden="1" customWidth="1"/>
    <col min="98" max="99" width="4" style="3" hidden="1" customWidth="1"/>
    <col min="100" max="134" width="4" style="1" hidden="1" customWidth="1"/>
    <col min="135" max="137" width="4" style="1" customWidth="1"/>
    <col min="138" max="16384" width="4" style="1"/>
  </cols>
  <sheetData>
    <row r="1" spans="1:135" ht="18.75" customHeight="1" x14ac:dyDescent="0.4">
      <c r="A1" s="169" t="s">
        <v>193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140"/>
      <c r="AK1" s="36"/>
      <c r="AL1" s="93"/>
      <c r="AM1" s="93"/>
      <c r="AN1" s="93"/>
      <c r="AO1" s="93"/>
      <c r="AP1" s="93"/>
      <c r="AQ1" s="93"/>
      <c r="AR1" s="93"/>
      <c r="AS1" s="93"/>
      <c r="AT1" s="38"/>
      <c r="AU1" s="83"/>
      <c r="AV1" s="83"/>
      <c r="AW1" s="83"/>
      <c r="AX1" s="83"/>
      <c r="AY1" s="83"/>
      <c r="AZ1" s="83"/>
      <c r="BA1" s="83"/>
      <c r="BB1" s="83"/>
      <c r="BC1" s="83"/>
      <c r="BE1" s="248"/>
      <c r="CE1" s="35"/>
      <c r="CF1" s="34"/>
      <c r="CG1" s="34"/>
      <c r="CH1" s="34"/>
      <c r="CI1" s="34"/>
      <c r="CJ1" s="34"/>
      <c r="CK1" s="38"/>
      <c r="CL1" s="1" t="s">
        <v>68</v>
      </c>
      <c r="CN1" s="3"/>
      <c r="CO1" s="3"/>
      <c r="CP1" s="3"/>
      <c r="CQ1" s="3"/>
      <c r="CR1" s="35"/>
      <c r="CS1" s="1"/>
      <c r="CT1" s="50" t="s">
        <v>190</v>
      </c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ED1" s="132"/>
      <c r="EE1" s="36"/>
    </row>
    <row r="2" spans="1:135" ht="18.75" customHeight="1" x14ac:dyDescent="0.4">
      <c r="A2" s="169"/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133"/>
      <c r="AK2" s="36"/>
      <c r="AL2" s="93"/>
      <c r="AM2" s="93"/>
      <c r="AN2" s="138"/>
      <c r="AO2" s="139"/>
      <c r="AP2" s="139"/>
      <c r="AQ2" s="139"/>
      <c r="AR2" s="139"/>
      <c r="AS2" s="139"/>
      <c r="AT2" s="38"/>
      <c r="AU2" s="83"/>
      <c r="AV2" s="83"/>
      <c r="AW2" s="83"/>
      <c r="AX2" s="83"/>
      <c r="AY2" s="83"/>
      <c r="AZ2" s="83"/>
      <c r="BA2" s="83"/>
      <c r="BB2" s="83"/>
      <c r="BC2" s="83"/>
      <c r="BE2" s="248"/>
      <c r="BF2" s="141"/>
      <c r="BG2" s="142" t="s">
        <v>1</v>
      </c>
      <c r="BH2" s="142" t="s">
        <v>2</v>
      </c>
      <c r="BI2" s="142" t="s">
        <v>3</v>
      </c>
      <c r="BJ2" s="143" t="s">
        <v>4</v>
      </c>
      <c r="BK2" s="144"/>
      <c r="CE2" s="35"/>
      <c r="CF2" s="34"/>
      <c r="CG2" s="34"/>
      <c r="CH2" s="34"/>
      <c r="CI2" s="34"/>
      <c r="CJ2" s="34"/>
      <c r="CK2" s="43">
        <v>0</v>
      </c>
      <c r="CL2" s="2"/>
      <c r="CM2" s="37"/>
      <c r="CN2" s="3"/>
      <c r="CO2" s="3"/>
      <c r="CP2" s="3"/>
      <c r="CQ2" s="3"/>
      <c r="CR2" s="35"/>
      <c r="CS2" s="1"/>
      <c r="CT2" s="230" t="s">
        <v>79</v>
      </c>
      <c r="CU2" s="218"/>
      <c r="CV2" s="218"/>
      <c r="CW2" s="218"/>
      <c r="CX2" s="218"/>
      <c r="CY2" s="219"/>
      <c r="CZ2" s="217" t="s">
        <v>80</v>
      </c>
      <c r="DA2" s="218"/>
      <c r="DB2" s="218"/>
      <c r="DC2" s="218"/>
      <c r="DD2" s="218"/>
      <c r="DE2" s="218"/>
      <c r="DF2" s="218"/>
      <c r="DG2" s="218"/>
      <c r="DH2" s="218"/>
      <c r="DI2" s="255"/>
      <c r="ED2" s="133"/>
      <c r="EE2" s="133"/>
    </row>
    <row r="3" spans="1:135" ht="18.75" customHeight="1" x14ac:dyDescent="0.4">
      <c r="K3" s="36"/>
      <c r="L3" s="36"/>
      <c r="M3" s="36"/>
      <c r="N3" s="36"/>
      <c r="P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133"/>
      <c r="AK3" s="36"/>
      <c r="AL3" s="93"/>
      <c r="AM3" s="93"/>
      <c r="AN3" s="93"/>
      <c r="AO3" s="93"/>
      <c r="AP3" s="93"/>
      <c r="AQ3" s="93"/>
      <c r="AR3" s="93"/>
      <c r="AS3" s="93"/>
      <c r="AT3" s="38"/>
      <c r="AU3" s="83"/>
      <c r="AV3" s="83"/>
      <c r="AW3" s="83"/>
      <c r="AX3" s="83"/>
      <c r="AY3" s="83"/>
      <c r="AZ3" s="83"/>
      <c r="BA3" s="83"/>
      <c r="BB3" s="83"/>
      <c r="BC3" s="83"/>
      <c r="BE3" s="118" t="s">
        <v>184</v>
      </c>
      <c r="BF3" s="145" t="s">
        <v>6</v>
      </c>
      <c r="BG3" s="146">
        <v>8.9599999999999999E-2</v>
      </c>
      <c r="BH3" s="147">
        <v>26400</v>
      </c>
      <c r="BI3" s="147">
        <v>24200</v>
      </c>
      <c r="BJ3" s="148">
        <v>670000</v>
      </c>
      <c r="BK3" s="144"/>
      <c r="CE3" s="35"/>
      <c r="CF3" s="34"/>
      <c r="CG3" s="34"/>
      <c r="CH3" s="34"/>
      <c r="CI3" s="34"/>
      <c r="CJ3" s="34"/>
      <c r="CK3" s="43">
        <v>5</v>
      </c>
      <c r="CL3" s="123" t="s">
        <v>172</v>
      </c>
      <c r="CM3" s="37"/>
      <c r="CN3" s="3" t="s">
        <v>72</v>
      </c>
      <c r="CO3" s="46" t="s">
        <v>69</v>
      </c>
      <c r="CP3" s="46" t="s">
        <v>70</v>
      </c>
      <c r="CQ3" s="3"/>
      <c r="CR3" s="35"/>
      <c r="CS3" s="1"/>
      <c r="CT3" s="257" t="s">
        <v>81</v>
      </c>
      <c r="CU3" s="258"/>
      <c r="CV3" s="259"/>
      <c r="CW3" s="220" t="s">
        <v>82</v>
      </c>
      <c r="CX3" s="221"/>
      <c r="CY3" s="222"/>
      <c r="CZ3" s="220"/>
      <c r="DA3" s="221"/>
      <c r="DB3" s="221"/>
      <c r="DC3" s="221"/>
      <c r="DD3" s="221"/>
      <c r="DE3" s="221"/>
      <c r="DF3" s="221"/>
      <c r="DG3" s="221"/>
      <c r="DH3" s="221"/>
      <c r="DI3" s="256"/>
      <c r="DK3" s="50" t="s">
        <v>27</v>
      </c>
      <c r="DL3" s="50"/>
      <c r="DM3" s="50"/>
      <c r="DN3" s="50"/>
      <c r="DO3" s="50"/>
      <c r="DP3" s="48"/>
      <c r="ED3" s="133"/>
      <c r="EE3" s="133"/>
    </row>
    <row r="4" spans="1:135" ht="18.75" customHeight="1" x14ac:dyDescent="0.4">
      <c r="A4" s="1" t="s">
        <v>8</v>
      </c>
      <c r="K4" s="36"/>
      <c r="L4" s="36"/>
      <c r="M4" s="36"/>
      <c r="N4" s="36"/>
      <c r="P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133"/>
      <c r="AK4" s="36"/>
      <c r="AL4" s="93"/>
      <c r="AM4" s="93"/>
      <c r="AN4" s="93"/>
      <c r="AO4" s="93"/>
      <c r="AP4" s="93"/>
      <c r="AQ4" s="93"/>
      <c r="AR4" s="93"/>
      <c r="AS4" s="93"/>
      <c r="AT4" s="38"/>
      <c r="AU4" s="83"/>
      <c r="AV4" s="83"/>
      <c r="AW4" s="83"/>
      <c r="AX4" s="83"/>
      <c r="AY4" s="83"/>
      <c r="AZ4" s="83"/>
      <c r="BA4" s="83"/>
      <c r="BB4" s="83"/>
      <c r="BC4" s="83"/>
      <c r="BE4" s="118" t="s">
        <v>187</v>
      </c>
      <c r="BF4" s="145" t="s">
        <v>9</v>
      </c>
      <c r="BG4" s="146">
        <v>2.64E-2</v>
      </c>
      <c r="BH4" s="147">
        <v>8600</v>
      </c>
      <c r="BI4" s="147">
        <v>8000</v>
      </c>
      <c r="BJ4" s="148">
        <v>260000</v>
      </c>
      <c r="BK4" s="144"/>
      <c r="CE4" s="35"/>
      <c r="CF4" s="34"/>
      <c r="CG4" s="34"/>
      <c r="CH4" s="34"/>
      <c r="CI4" s="34"/>
      <c r="CJ4" s="34"/>
      <c r="CK4" s="43">
        <v>1</v>
      </c>
      <c r="CL4" s="123" t="s">
        <v>179</v>
      </c>
      <c r="CM4" s="37">
        <v>0</v>
      </c>
      <c r="CN4" s="5">
        <v>0</v>
      </c>
      <c r="CO4" s="6"/>
      <c r="CP4" s="7">
        <v>0</v>
      </c>
      <c r="CQ4" s="3"/>
      <c r="CR4" s="35"/>
      <c r="CS4" s="1"/>
      <c r="CT4" s="235">
        <v>0</v>
      </c>
      <c r="CU4" s="236"/>
      <c r="CV4" s="237"/>
      <c r="CW4" s="238">
        <v>650999</v>
      </c>
      <c r="CX4" s="236"/>
      <c r="CY4" s="237"/>
      <c r="CZ4" s="51"/>
      <c r="DA4" s="52"/>
      <c r="DB4" s="52"/>
      <c r="DC4" s="52"/>
      <c r="DD4" s="52"/>
      <c r="DE4" s="52"/>
      <c r="DF4" s="52"/>
      <c r="DG4" s="52"/>
      <c r="DH4" s="53"/>
      <c r="DI4" s="54" t="s">
        <v>83</v>
      </c>
      <c r="DK4" s="85" t="s">
        <v>162</v>
      </c>
      <c r="DL4" s="86"/>
      <c r="DM4" s="86"/>
      <c r="DN4" s="86"/>
      <c r="DO4" s="87"/>
      <c r="DP4" s="112" t="s">
        <v>164</v>
      </c>
      <c r="DQ4" s="88"/>
      <c r="DR4" s="88"/>
      <c r="DS4" s="88"/>
      <c r="DT4" s="88"/>
      <c r="DU4" s="88"/>
      <c r="DV4" s="88"/>
      <c r="DW4" s="88"/>
      <c r="DX4" s="88"/>
      <c r="DY4" s="89" t="s">
        <v>153</v>
      </c>
      <c r="DZ4" s="90"/>
      <c r="EA4" s="90"/>
      <c r="EB4" s="90"/>
      <c r="EC4" s="91"/>
      <c r="ED4" s="133"/>
      <c r="EE4" s="133"/>
    </row>
    <row r="5" spans="1:135" ht="18.75" customHeight="1" x14ac:dyDescent="0.4">
      <c r="B5" s="249" t="s">
        <v>11</v>
      </c>
      <c r="C5" s="249"/>
      <c r="D5" s="249"/>
      <c r="E5" s="249"/>
      <c r="F5" s="249"/>
      <c r="G5" s="168"/>
      <c r="H5" s="168"/>
      <c r="I5" s="168"/>
      <c r="L5" s="170"/>
      <c r="M5" s="171"/>
      <c r="N5" s="171"/>
      <c r="O5" s="171"/>
      <c r="P5" s="172"/>
      <c r="Q5" s="157" t="s">
        <v>194</v>
      </c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133"/>
      <c r="AK5" s="36"/>
      <c r="AL5" s="36"/>
      <c r="AM5" s="36"/>
      <c r="AN5" s="36"/>
      <c r="AO5" s="36"/>
      <c r="AP5" s="36"/>
      <c r="AQ5" s="36"/>
      <c r="AR5" s="36"/>
      <c r="AS5" s="93"/>
      <c r="AT5" s="38"/>
      <c r="AU5" s="83"/>
      <c r="AV5" s="83"/>
      <c r="AW5" s="83"/>
      <c r="AX5" s="83"/>
      <c r="AY5" s="83"/>
      <c r="AZ5" s="83"/>
      <c r="BA5" s="83"/>
      <c r="BB5" s="83"/>
      <c r="BC5" s="83"/>
      <c r="BE5" s="118" t="s">
        <v>185</v>
      </c>
      <c r="BF5" s="149" t="s">
        <v>12</v>
      </c>
      <c r="BG5" s="150">
        <v>2.3E-2</v>
      </c>
      <c r="BH5" s="151">
        <v>9900</v>
      </c>
      <c r="BI5" s="151">
        <v>5600</v>
      </c>
      <c r="BJ5" s="152">
        <v>170000</v>
      </c>
      <c r="BK5" s="144"/>
      <c r="CE5" s="35"/>
      <c r="CF5" s="34"/>
      <c r="CG5" s="34"/>
      <c r="CH5" s="34"/>
      <c r="CI5" s="34"/>
      <c r="CJ5" s="34"/>
      <c r="CK5" s="43">
        <v>6</v>
      </c>
      <c r="CL5" s="4" t="s">
        <v>189</v>
      </c>
      <c r="CM5" s="37">
        <v>1</v>
      </c>
      <c r="CN5" s="9">
        <v>651000</v>
      </c>
      <c r="CO5" s="10"/>
      <c r="CP5" s="11">
        <v>650000</v>
      </c>
      <c r="CQ5" s="3"/>
      <c r="CR5" s="35"/>
      <c r="CS5" s="1"/>
      <c r="CT5" s="235">
        <v>651000</v>
      </c>
      <c r="CU5" s="236"/>
      <c r="CV5" s="237"/>
      <c r="CW5" s="238">
        <v>1899999</v>
      </c>
      <c r="CX5" s="236"/>
      <c r="CY5" s="237"/>
      <c r="CZ5" s="51"/>
      <c r="DA5" s="52"/>
      <c r="DB5" s="52"/>
      <c r="DC5" s="52"/>
      <c r="DD5" s="52"/>
      <c r="DE5" s="52"/>
      <c r="DF5" s="52"/>
      <c r="DG5" s="52"/>
      <c r="DH5" s="52"/>
      <c r="DI5" s="54" t="s">
        <v>84</v>
      </c>
      <c r="DK5" s="116" t="s">
        <v>125</v>
      </c>
      <c r="DL5" s="60"/>
      <c r="DM5" s="60"/>
      <c r="DN5" s="60"/>
      <c r="DO5" s="61"/>
      <c r="DP5" s="113" t="s">
        <v>165</v>
      </c>
      <c r="DQ5" s="34"/>
      <c r="DR5" s="34"/>
      <c r="DS5" s="34"/>
      <c r="DT5" s="34"/>
      <c r="DU5" s="34"/>
      <c r="DV5" s="34"/>
      <c r="DW5" s="34"/>
      <c r="DX5" s="34"/>
      <c r="DY5" s="92"/>
      <c r="DZ5" s="93"/>
      <c r="EA5" s="93" t="s">
        <v>154</v>
      </c>
      <c r="EB5" s="93"/>
      <c r="EC5" s="94"/>
      <c r="ED5" s="133"/>
      <c r="EE5" s="133"/>
    </row>
    <row r="6" spans="1:135" ht="18.75" customHeight="1" x14ac:dyDescent="0.4">
      <c r="K6" s="36"/>
      <c r="L6" s="36"/>
      <c r="M6" s="36"/>
      <c r="N6" s="36"/>
      <c r="P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133"/>
      <c r="AK6" s="36"/>
      <c r="AL6" s="36"/>
      <c r="AM6" s="36"/>
      <c r="AN6" s="36"/>
      <c r="AO6" s="36"/>
      <c r="AP6" s="36"/>
      <c r="AQ6" s="36"/>
      <c r="AR6" s="36"/>
      <c r="AS6" s="93"/>
      <c r="AT6" s="38"/>
      <c r="AU6" s="83"/>
      <c r="AV6" s="83"/>
      <c r="AW6" s="83"/>
      <c r="AX6" s="83"/>
      <c r="AY6" s="83"/>
      <c r="AZ6" s="83"/>
      <c r="BA6" s="83"/>
      <c r="BB6" s="83"/>
      <c r="BC6" s="83"/>
      <c r="BE6" s="118" t="s">
        <v>186</v>
      </c>
      <c r="BF6" s="153" t="s">
        <v>178</v>
      </c>
      <c r="BG6" s="154">
        <v>2.5000000000000001E-3</v>
      </c>
      <c r="BH6" s="155">
        <v>1130</v>
      </c>
      <c r="BI6" s="155">
        <v>723</v>
      </c>
      <c r="BJ6" s="156">
        <v>30000</v>
      </c>
      <c r="BK6" s="155">
        <v>54</v>
      </c>
      <c r="CE6" s="35"/>
      <c r="CF6" s="34"/>
      <c r="CG6" s="34"/>
      <c r="CH6" s="34"/>
      <c r="CI6" s="34"/>
      <c r="CK6" s="43">
        <v>2</v>
      </c>
      <c r="CL6" s="4" t="s">
        <v>7</v>
      </c>
      <c r="CM6" s="37">
        <v>2</v>
      </c>
      <c r="CN6" s="9">
        <v>1900000</v>
      </c>
      <c r="CO6" s="10">
        <v>2.8</v>
      </c>
      <c r="CP6" s="11">
        <v>80000</v>
      </c>
      <c r="CQ6" s="3"/>
      <c r="CR6" s="35"/>
      <c r="CS6" s="1"/>
      <c r="CT6" s="235"/>
      <c r="CU6" s="236"/>
      <c r="CV6" s="237"/>
      <c r="CW6" s="238"/>
      <c r="CX6" s="236"/>
      <c r="CY6" s="237"/>
      <c r="CZ6" s="51"/>
      <c r="DA6" s="52"/>
      <c r="DB6" s="52"/>
      <c r="DC6" s="52"/>
      <c r="DD6" s="52"/>
      <c r="DE6" s="52"/>
      <c r="DF6" s="52"/>
      <c r="DG6" s="52"/>
      <c r="DH6" s="52"/>
      <c r="DI6" s="54"/>
      <c r="DK6" s="117" t="s">
        <v>155</v>
      </c>
      <c r="DL6" s="63"/>
      <c r="DM6" s="63"/>
      <c r="DN6" s="63"/>
      <c r="DO6" s="95"/>
      <c r="DP6" s="114" t="s">
        <v>166</v>
      </c>
      <c r="DQ6" s="32"/>
      <c r="DR6" s="32"/>
      <c r="DS6" s="32"/>
      <c r="DT6" s="32"/>
      <c r="DU6" s="32"/>
      <c r="DV6" s="32"/>
      <c r="DW6" s="32"/>
      <c r="DX6" s="32"/>
      <c r="DY6" s="96"/>
      <c r="DZ6" s="97"/>
      <c r="EA6" s="97"/>
      <c r="EB6" s="97"/>
      <c r="EC6" s="98" t="s">
        <v>156</v>
      </c>
      <c r="ED6" s="133"/>
      <c r="EE6" s="133"/>
    </row>
    <row r="7" spans="1:135" ht="18.75" customHeight="1" x14ac:dyDescent="0.4">
      <c r="K7" s="36"/>
      <c r="L7" s="36"/>
      <c r="M7" s="36"/>
      <c r="N7" s="36"/>
      <c r="O7" s="36"/>
      <c r="P7" s="36"/>
      <c r="Q7" s="36"/>
      <c r="R7" s="36"/>
      <c r="T7" s="165"/>
      <c r="U7" s="165"/>
      <c r="V7" s="165"/>
      <c r="W7" s="165"/>
      <c r="X7" s="167" t="s">
        <v>201</v>
      </c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166"/>
      <c r="AM7" s="166"/>
      <c r="AN7" s="166"/>
      <c r="AO7" s="166"/>
      <c r="AP7" s="166"/>
      <c r="AQ7" s="166"/>
      <c r="AR7" s="166"/>
      <c r="AS7" s="166"/>
      <c r="AT7" s="38"/>
      <c r="AU7" s="83"/>
      <c r="AV7" s="83"/>
      <c r="AW7" s="83"/>
      <c r="AX7" s="83"/>
      <c r="AY7" s="83"/>
      <c r="AZ7" s="83"/>
      <c r="BA7" s="83"/>
      <c r="BB7" s="83"/>
      <c r="BC7" s="83"/>
      <c r="CG7" s="34"/>
      <c r="CK7" s="43">
        <v>4</v>
      </c>
      <c r="CL7" s="121" t="s">
        <v>170</v>
      </c>
      <c r="CM7" s="41">
        <v>3</v>
      </c>
      <c r="CN7" s="9">
        <v>3600000</v>
      </c>
      <c r="CO7" s="10">
        <v>3.2</v>
      </c>
      <c r="CP7" s="11">
        <v>440000</v>
      </c>
      <c r="CQ7" s="3"/>
      <c r="CR7" s="35"/>
      <c r="CS7" s="1"/>
      <c r="CT7" s="235"/>
      <c r="CU7" s="236"/>
      <c r="CV7" s="237"/>
      <c r="CW7" s="238"/>
      <c r="CX7" s="236"/>
      <c r="CY7" s="237"/>
      <c r="CZ7" s="51"/>
      <c r="DA7" s="52"/>
      <c r="DB7" s="52"/>
      <c r="DC7" s="52"/>
      <c r="DD7" s="52"/>
      <c r="DE7" s="52"/>
      <c r="DF7" s="52"/>
      <c r="DG7" s="52"/>
      <c r="DH7" s="52"/>
      <c r="DI7" s="54"/>
      <c r="DK7" s="99" t="s">
        <v>161</v>
      </c>
      <c r="DL7" s="56"/>
      <c r="DM7" s="56"/>
      <c r="DN7" s="56"/>
      <c r="DO7" s="57"/>
      <c r="DP7" s="115" t="s">
        <v>126</v>
      </c>
      <c r="DQ7" s="71"/>
      <c r="DR7" s="71"/>
      <c r="DS7" s="71"/>
      <c r="DT7" s="71"/>
      <c r="DU7" s="71"/>
      <c r="DV7" s="71"/>
      <c r="DW7" s="71"/>
      <c r="DX7" s="71"/>
      <c r="DY7" s="100"/>
      <c r="DZ7" s="101"/>
      <c r="EA7" s="101"/>
      <c r="EB7" s="101"/>
      <c r="EC7" s="102" t="s">
        <v>157</v>
      </c>
      <c r="ED7" s="133"/>
      <c r="EE7" s="133"/>
    </row>
    <row r="8" spans="1:135" ht="18.75" customHeight="1" x14ac:dyDescent="0.4">
      <c r="A8" s="1" t="s">
        <v>13</v>
      </c>
      <c r="K8" s="36"/>
      <c r="L8" s="36"/>
      <c r="M8" s="36"/>
      <c r="N8" s="36"/>
      <c r="O8" s="36"/>
      <c r="P8" s="36"/>
      <c r="Q8" s="36"/>
      <c r="R8" s="36"/>
      <c r="T8" s="165"/>
      <c r="U8" s="165"/>
      <c r="V8" s="165"/>
      <c r="W8" s="165"/>
      <c r="X8" s="72" t="s">
        <v>199</v>
      </c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66"/>
      <c r="AM8" s="166"/>
      <c r="AN8" s="166"/>
      <c r="AO8" s="166"/>
      <c r="AP8" s="166"/>
      <c r="AQ8" s="166"/>
      <c r="AR8" s="166"/>
      <c r="AS8" s="166"/>
      <c r="AT8" s="38"/>
      <c r="AU8" s="38"/>
      <c r="AV8" s="83"/>
      <c r="AW8" s="83"/>
      <c r="AX8" s="83"/>
      <c r="AY8" s="83"/>
      <c r="AZ8" s="83"/>
      <c r="BA8" s="83"/>
      <c r="BB8" s="83"/>
      <c r="BC8" s="83"/>
      <c r="CG8" s="34"/>
      <c r="CK8" s="43">
        <v>3</v>
      </c>
      <c r="CL8" s="8" t="s">
        <v>10</v>
      </c>
      <c r="CM8" s="41">
        <v>4</v>
      </c>
      <c r="CN8" s="9">
        <v>6600000</v>
      </c>
      <c r="CO8" s="10">
        <v>0.9</v>
      </c>
      <c r="CP8" s="11">
        <v>1100000</v>
      </c>
      <c r="CQ8" s="3"/>
      <c r="CR8" s="35"/>
      <c r="CS8" s="1"/>
      <c r="CT8" s="235"/>
      <c r="CU8" s="236"/>
      <c r="CV8" s="237"/>
      <c r="CW8" s="238"/>
      <c r="CX8" s="236"/>
      <c r="CY8" s="237"/>
      <c r="CZ8" s="51"/>
      <c r="DA8" s="52"/>
      <c r="DB8" s="52"/>
      <c r="DC8" s="52"/>
      <c r="DD8" s="52"/>
      <c r="DE8" s="52"/>
      <c r="DF8" s="52"/>
      <c r="DG8" s="52"/>
      <c r="DH8" s="52"/>
      <c r="DI8" s="54"/>
      <c r="DK8" s="103" t="s">
        <v>158</v>
      </c>
      <c r="DL8" s="69"/>
      <c r="DM8" s="69"/>
      <c r="DN8" s="69"/>
      <c r="DO8" s="69"/>
      <c r="DP8" s="69"/>
      <c r="DQ8" s="104"/>
      <c r="DR8" s="104"/>
      <c r="DS8" s="104"/>
      <c r="DT8" s="104"/>
      <c r="DU8" s="104"/>
      <c r="DV8" s="104"/>
      <c r="DW8" s="104"/>
      <c r="DX8" s="104"/>
      <c r="DY8" s="105"/>
      <c r="DZ8" s="106"/>
      <c r="EA8" s="106"/>
      <c r="EB8" s="106"/>
      <c r="EC8" s="107" t="s">
        <v>159</v>
      </c>
      <c r="ED8" s="133"/>
      <c r="EE8" s="133"/>
    </row>
    <row r="9" spans="1:135" ht="18.75" customHeight="1" x14ac:dyDescent="0.4">
      <c r="K9" s="36"/>
      <c r="L9" s="36"/>
      <c r="M9" s="36"/>
      <c r="N9" s="36"/>
      <c r="O9" s="36"/>
      <c r="P9" s="36"/>
      <c r="Q9" s="36"/>
      <c r="R9" s="36"/>
      <c r="T9" s="162"/>
      <c r="U9" s="162"/>
      <c r="V9" s="162"/>
      <c r="W9" s="162"/>
      <c r="X9" s="72" t="s">
        <v>200</v>
      </c>
      <c r="Y9" s="163"/>
      <c r="Z9" s="163"/>
      <c r="AA9" s="163"/>
      <c r="AB9" s="163"/>
      <c r="AC9" s="163"/>
      <c r="AD9" s="163"/>
      <c r="AE9" s="163"/>
      <c r="AF9" s="163"/>
      <c r="AG9" s="163"/>
      <c r="AH9" s="163"/>
      <c r="AI9" s="163"/>
      <c r="AJ9" s="163"/>
      <c r="AK9" s="163"/>
      <c r="AL9" s="163"/>
      <c r="AM9" s="163"/>
      <c r="AN9" s="163"/>
      <c r="AO9" s="163"/>
      <c r="AP9" s="163"/>
      <c r="AQ9" s="163"/>
      <c r="AR9" s="163"/>
      <c r="AS9" s="163"/>
      <c r="AT9" s="164"/>
      <c r="AU9" s="83"/>
      <c r="AV9" s="83"/>
      <c r="AW9" s="83"/>
      <c r="AX9" s="83"/>
      <c r="AY9" s="83"/>
      <c r="AZ9" s="83"/>
      <c r="BA9" s="83"/>
      <c r="BB9" s="83"/>
      <c r="BC9" s="83"/>
      <c r="CG9" s="34"/>
      <c r="CK9" s="43"/>
      <c r="CL9" s="40"/>
      <c r="CM9" s="37">
        <v>5</v>
      </c>
      <c r="CN9" s="17">
        <v>8500000</v>
      </c>
      <c r="CO9" s="18"/>
      <c r="CP9" s="19">
        <v>1950000</v>
      </c>
      <c r="CQ9" s="3"/>
      <c r="CR9" s="35"/>
      <c r="CS9" s="1"/>
      <c r="CT9" s="235"/>
      <c r="CU9" s="236"/>
      <c r="CV9" s="237"/>
      <c r="CW9" s="238"/>
      <c r="CX9" s="236"/>
      <c r="CY9" s="237"/>
      <c r="CZ9" s="51"/>
      <c r="DA9" s="52"/>
      <c r="DB9" s="52"/>
      <c r="DC9" s="52"/>
      <c r="DD9" s="52"/>
      <c r="DE9" s="52"/>
      <c r="DF9" s="52"/>
      <c r="DG9" s="52"/>
      <c r="DH9" s="52"/>
      <c r="DI9" s="54"/>
      <c r="DK9" s="50"/>
      <c r="DL9" s="50"/>
      <c r="DM9" s="50"/>
      <c r="DN9" s="50"/>
      <c r="DO9" s="50"/>
      <c r="DP9" s="50"/>
      <c r="DX9" s="36"/>
      <c r="ED9" s="36"/>
      <c r="EE9" s="133"/>
    </row>
    <row r="10" spans="1:135" ht="18.75" customHeight="1" x14ac:dyDescent="0.4">
      <c r="A10" s="119"/>
      <c r="B10" s="173" t="s">
        <v>195</v>
      </c>
      <c r="C10" s="173"/>
      <c r="D10" s="173"/>
      <c r="E10" s="173"/>
      <c r="F10" s="173"/>
      <c r="G10" s="173"/>
      <c r="H10" s="173"/>
      <c r="I10" s="250" t="s">
        <v>14</v>
      </c>
      <c r="J10" s="251"/>
      <c r="K10" s="251"/>
      <c r="L10" s="251"/>
      <c r="M10" s="252"/>
      <c r="N10" s="250" t="s">
        <v>15</v>
      </c>
      <c r="O10" s="251"/>
      <c r="P10" s="251"/>
      <c r="Q10" s="251"/>
      <c r="R10" s="252"/>
      <c r="S10" s="250" t="s">
        <v>16</v>
      </c>
      <c r="T10" s="251"/>
      <c r="U10" s="251"/>
      <c r="V10" s="251"/>
      <c r="W10" s="252"/>
      <c r="X10" s="253" t="s">
        <v>145</v>
      </c>
      <c r="Y10" s="253"/>
      <c r="Z10" s="254" t="s">
        <v>17</v>
      </c>
      <c r="AA10" s="254"/>
      <c r="AB10" s="254" t="s">
        <v>18</v>
      </c>
      <c r="AC10" s="254"/>
      <c r="AD10" s="250" t="s">
        <v>19</v>
      </c>
      <c r="AE10" s="251"/>
      <c r="AF10" s="251"/>
      <c r="AG10" s="252"/>
      <c r="AH10" s="250" t="s">
        <v>20</v>
      </c>
      <c r="AI10" s="251"/>
      <c r="AJ10" s="251"/>
      <c r="AK10" s="252"/>
      <c r="AL10" s="250" t="s">
        <v>21</v>
      </c>
      <c r="AM10" s="251"/>
      <c r="AN10" s="251"/>
      <c r="AO10" s="252"/>
      <c r="AP10" s="250" t="s">
        <v>22</v>
      </c>
      <c r="AQ10" s="251"/>
      <c r="AR10" s="251"/>
      <c r="AS10" s="252"/>
      <c r="AT10" s="250" t="s">
        <v>142</v>
      </c>
      <c r="AU10" s="251"/>
      <c r="AV10" s="251"/>
      <c r="AW10" s="252"/>
      <c r="AX10" s="173" t="s">
        <v>160</v>
      </c>
      <c r="AY10" s="173"/>
      <c r="AZ10" s="173" t="s">
        <v>143</v>
      </c>
      <c r="BA10" s="173"/>
      <c r="BB10" s="173" t="s">
        <v>144</v>
      </c>
      <c r="BC10" s="173"/>
      <c r="BE10" s="13" t="s">
        <v>5</v>
      </c>
      <c r="BF10" s="13" t="s">
        <v>23</v>
      </c>
      <c r="BG10" s="13" t="s">
        <v>24</v>
      </c>
      <c r="BH10" s="13" t="s">
        <v>25</v>
      </c>
      <c r="BI10" s="13" t="s">
        <v>5</v>
      </c>
      <c r="BJ10" s="13" t="s">
        <v>149</v>
      </c>
      <c r="BK10" s="13" t="s">
        <v>26</v>
      </c>
      <c r="BL10" s="13" t="s">
        <v>147</v>
      </c>
      <c r="BM10" s="13" t="s">
        <v>148</v>
      </c>
      <c r="BN10" s="13" t="s">
        <v>146</v>
      </c>
      <c r="BO10" s="13" t="s">
        <v>28</v>
      </c>
      <c r="BP10" s="13" t="s">
        <v>150</v>
      </c>
      <c r="BQ10" s="13" t="s">
        <v>151</v>
      </c>
      <c r="BR10" s="13" t="s">
        <v>152</v>
      </c>
      <c r="BS10" s="13" t="s">
        <v>129</v>
      </c>
      <c r="BT10" s="13" t="s">
        <v>29</v>
      </c>
      <c r="BU10" s="13" t="s">
        <v>30</v>
      </c>
      <c r="BV10" s="127" t="s">
        <v>174</v>
      </c>
      <c r="BW10" s="13" t="s">
        <v>31</v>
      </c>
      <c r="BX10" s="13" t="s">
        <v>32</v>
      </c>
      <c r="BY10" s="13" t="s">
        <v>33</v>
      </c>
      <c r="BZ10" s="127" t="s">
        <v>175</v>
      </c>
      <c r="CA10" s="13" t="s">
        <v>34</v>
      </c>
      <c r="CB10" s="13" t="s">
        <v>35</v>
      </c>
      <c r="CC10" s="14" t="s">
        <v>36</v>
      </c>
      <c r="CD10" s="129" t="s">
        <v>176</v>
      </c>
      <c r="CE10" s="13" t="s">
        <v>37</v>
      </c>
      <c r="CF10" s="13" t="s">
        <v>180</v>
      </c>
      <c r="CG10" s="13" t="s">
        <v>181</v>
      </c>
      <c r="CH10" s="129" t="s">
        <v>182</v>
      </c>
      <c r="CI10" s="13" t="s">
        <v>183</v>
      </c>
      <c r="CJ10" s="13" t="s">
        <v>188</v>
      </c>
      <c r="CK10" s="43"/>
      <c r="CL10" s="42" t="s">
        <v>163</v>
      </c>
      <c r="CM10" s="37">
        <v>6</v>
      </c>
      <c r="CN10" s="9"/>
      <c r="CO10" s="10"/>
      <c r="CP10" s="11"/>
      <c r="CQ10" s="3"/>
      <c r="CR10" s="35"/>
      <c r="CS10" s="1"/>
      <c r="CT10" s="235"/>
      <c r="CU10" s="236"/>
      <c r="CV10" s="237"/>
      <c r="CW10" s="245"/>
      <c r="CX10" s="246"/>
      <c r="CY10" s="247"/>
      <c r="CZ10" s="55"/>
      <c r="DA10" s="56"/>
      <c r="DB10" s="56"/>
      <c r="DC10" s="56"/>
      <c r="DD10" s="56"/>
      <c r="DE10" s="56"/>
      <c r="DF10" s="56"/>
      <c r="DG10" s="57"/>
      <c r="DH10" s="55"/>
      <c r="DI10" s="58"/>
      <c r="DL10" s="82"/>
      <c r="ED10" s="133"/>
      <c r="EE10" s="133"/>
    </row>
    <row r="11" spans="1:135" ht="18.75" customHeight="1" x14ac:dyDescent="0.4">
      <c r="A11" s="134" t="s">
        <v>39</v>
      </c>
      <c r="B11" s="179"/>
      <c r="C11" s="180"/>
      <c r="D11" s="180"/>
      <c r="E11" s="180"/>
      <c r="F11" s="180"/>
      <c r="G11" s="180"/>
      <c r="H11" s="181"/>
      <c r="I11" s="176"/>
      <c r="J11" s="177"/>
      <c r="K11" s="177"/>
      <c r="L11" s="177"/>
      <c r="M11" s="178"/>
      <c r="N11" s="176"/>
      <c r="O11" s="177"/>
      <c r="P11" s="177"/>
      <c r="Q11" s="177"/>
      <c r="R11" s="178"/>
      <c r="S11" s="176"/>
      <c r="T11" s="177"/>
      <c r="U11" s="177"/>
      <c r="V11" s="177"/>
      <c r="W11" s="178"/>
      <c r="X11" s="175"/>
      <c r="Y11" s="175"/>
      <c r="Z11" s="175"/>
      <c r="AA11" s="175"/>
      <c r="AB11" s="175"/>
      <c r="AC11" s="175"/>
      <c r="AD11" s="213">
        <f t="shared" ref="AD11:AD18" si="0">IF(Z11="●",BJ11*0.3,BJ11)</f>
        <v>0</v>
      </c>
      <c r="AE11" s="214"/>
      <c r="AF11" s="214"/>
      <c r="AG11" s="215"/>
      <c r="AH11" s="213">
        <f>IF(BS11&gt;20000000,ROUNDDOWN(BR11,0),IF(BS11&gt;10000000,ROUNDDOWN(BQ11,0),ROUNDDOWN(BP11,0)))</f>
        <v>0</v>
      </c>
      <c r="AI11" s="214"/>
      <c r="AJ11" s="214"/>
      <c r="AK11" s="215"/>
      <c r="AL11" s="213">
        <f t="shared" ref="AL11:AL18" si="1">IF(S11+AD11+AH11&lt;0,0,S11+AD11+AH11)</f>
        <v>0</v>
      </c>
      <c r="AM11" s="214"/>
      <c r="AN11" s="214"/>
      <c r="AO11" s="215"/>
      <c r="AP11" s="213">
        <f t="shared" ref="AP11:AP18" si="2">IF(AB11="●",0,IF(AL11&gt;=kiso_3,AL11,IF(AL11&gt;=kiso_2,AL11-ks_kj_2,IF(AL11&gt;=kiso_1,AL11-ks_kj_1,IF(AL11&gt;kiso_0,IF(AL11-ks_kj_0&lt;0,0,AL11-ks_kj_0),0)))))</f>
        <v>0</v>
      </c>
      <c r="AQ11" s="214"/>
      <c r="AR11" s="214"/>
      <c r="AS11" s="215"/>
      <c r="AT11" s="213">
        <f t="shared" ref="AT11:AT18" si="3">IF(AB11="●",0,IF(B11=age_2,IF(AL11&gt;=kiso_3,AL11,IF(AL11&gt;=kiso_2,AL11-ks_kj_2,IF(AL11&gt;=kiso_1,AL11-ks_kj_1,IF(AL11&gt;kiso_0,IF(AL11-ks_kj_0&lt;0,0,AL11-ks_kj_0),0)))),0))</f>
        <v>0</v>
      </c>
      <c r="AU11" s="214"/>
      <c r="AV11" s="214"/>
      <c r="AW11" s="215"/>
      <c r="AX11" s="216" t="str">
        <f t="shared" ref="AX11:AX18" si="4">IF(I11&lt;8500000,IF(X11="●","err",""),"")</f>
        <v/>
      </c>
      <c r="AY11" s="216"/>
      <c r="AZ11" s="216" t="str">
        <f t="shared" ref="AZ11:AZ18" si="5">IF(B11=age_3,IF(Z11="●","err",""),"")</f>
        <v/>
      </c>
      <c r="BA11" s="216"/>
      <c r="BB11" s="216">
        <f t="shared" ref="BB11:BB18" si="6">COUNTIF(AB11,"●")</f>
        <v>0</v>
      </c>
      <c r="BC11" s="216"/>
      <c r="BE11" s="15">
        <f t="shared" ref="BE11:BE18" si="7">IF(I11&gt;550000,1,0)</f>
        <v>0</v>
      </c>
      <c r="BF11" s="15">
        <f t="shared" ref="BF11:BF18" si="8">IF(B11=age_3,IF(N11&gt;1250000,1,0),IF(N11&gt;600000,1,0))</f>
        <v>0</v>
      </c>
      <c r="BG11" s="15">
        <f>IF(BE11+BF11=1,1,0)</f>
        <v>0</v>
      </c>
      <c r="BH11" s="15">
        <f t="shared" ref="BH11:BH18" si="9">IF(AB11&lt;&gt;"●",IF(B11&lt;&gt;age_0,1,0),0)</f>
        <v>0</v>
      </c>
      <c r="BI11" s="15">
        <f t="shared" ref="BI11:BI18" si="10">IF(I11&gt;=ks_5,I11-kj_5,IF(I11&gt;=ks_4,I11*$CO$8-kj_4,IF(I11&gt;=ks_3,TRUNC(I11/4,-3)*$CO$7-kj_3,IF(I11&gt;=ks_2,TRUNC(I11/4,-3)*$CO$6-kj_2,IF(I11&gt;=ks_1,I11-kj_1,0)))))</f>
        <v>0</v>
      </c>
      <c r="BJ11" s="15">
        <f>IF((BI11-BN11)&gt;=0,(BI11-BN11),0)</f>
        <v>0</v>
      </c>
      <c r="BK11" s="15">
        <f t="shared" ref="BK11:BK18" si="11">IF(Z11="●",IF((BI11*0.3)&lt;=100000,100000,(BI11*0.3)),BI11)</f>
        <v>0</v>
      </c>
      <c r="BL11" s="15">
        <f t="shared" ref="BL11:BL18" si="12">IF(I11&gt;8500000,IF(X11="●",IF(I11&gt;=10000000,150000,ROUNDDOWN(((I11-8500000)*0.1),0)),0),0)</f>
        <v>0</v>
      </c>
      <c r="BM11" s="15">
        <f t="shared" ref="BM11:BM18" si="13">IF(BK11&gt;0,IF(AH11&gt;0,IF(IF(BK11&gt;100000,100000,BK11)+IF(AH11&gt;100000,100000,AH11)&gt;100000,IF(BK11&gt;100000,100000,BK11)+IF(AH11&gt;100000,100000,AH11)-100000,0),0),0)</f>
        <v>0</v>
      </c>
      <c r="BN11" s="15">
        <f>BL11+BM11</f>
        <v>0</v>
      </c>
      <c r="BO11" s="15">
        <f t="shared" ref="BO11:BO18" si="14">IF(B11=age_3,IF(AH11&gt;=150000,AL11-150000,AL11-AH11),AL11)</f>
        <v>0</v>
      </c>
      <c r="BP11" s="15">
        <f t="shared" ref="BP11:BP18" si="15">IF(B11=age_0,0,IF(B11=age_3,IF(N11&gt;ns_65_4,N11-nk1_65_4,IF(N11&gt;ns_65_3,N11*nr_65_3-nk1_65_3,IF(N11&gt;ns_65_2,N11*nr_65_2-nk1_65_2,IF(N11&gt;ns_65_1,N11*nr_65_1-nk1_65_1,IF(N11&gt;=nk1_65_0,N11-nk1_65_0,0))))),IF(N11&gt;ns_64_4,N11-nk1_64_4,IF(N11&gt;ns_64_3,N11*nr_64_3-nk1_64_3,IF(N11&gt;ns_64_2,N11*nr_64_2-nk1_64_2,IF(N11&gt;ns_64_1,N11*nr_64_1-nk1_64_1,IF(N11&gt;=nk1_64_0,N11-nk1_64_0,0)))))))</f>
        <v>0</v>
      </c>
      <c r="BQ11" s="15">
        <f t="shared" ref="BQ11:BQ18" si="16">IF(B11=age_0,0,IF(B11=age_3,IF(N11&gt;ns_65_4,N11-nk2_65_4,IF(N11&gt;ns_65_3,N11*nr_65_3-nk2_65_3,IF(N11&gt;ns_65_2,N11*nr_65_2-nk2_65_2,IF(N11&gt;ns_65_1,N11*nr_65_1-nk2_65_1,IF(N11&gt;=nk2_65_0,N11-nk2_65_0,0))))),IF(N11&gt;ns_64_4,N11-nk2_64_4,IF(N11&gt;ns_64_3,N11*nr_64_3-nk2_64_3,IF(N11&gt;ns_64_2,N11*nr_64_2-nk2_64_2,IF(N11&gt;ns_64_1,N11*nr_64_1-nk2_64_1,IF(N11&gt;=nk2_64_0,N11-nk2_64_0,0)))))))</f>
        <v>0</v>
      </c>
      <c r="BR11" s="15">
        <f t="shared" ref="BR11:BR18" si="17">IF(B11=age_0,0,IF(B11=age_3,IF(N11&gt;ns_65_4,N11-nk3_65_4,IF(N11&gt;ns_65_3,N11*nr_65_3-nk3_65_3,IF(N11&gt;ns_65_2,N11*nr_65_2-nk3_65_2,IF(N11&gt;ns_65_1,N11*nr_65_1-nk3_65_1,IF(N11&gt;=nk3_65_0,N11-nk3_65_0,0))))),IF(N11&gt;ns_64_4,N11-nk3_64_4,IF(N11&gt;ns_64_3,N11*nr_64_3-nk3_64_3,IF(N11&gt;ns_64_2,N11*nr_64_2-nk3_64_2,IF(N11&gt;ns_64_1,N11*nr_64_1-nk3_64_1,IF(N11&gt;=nk3_64_0,N11-nk3_64_0,0)))))))</f>
        <v>0</v>
      </c>
      <c r="BS11" s="15">
        <f t="shared" ref="BS11:BS18" si="18">BI11+S11</f>
        <v>0</v>
      </c>
      <c r="BT11" s="15" t="str">
        <f t="shared" ref="BT11:BT18" si="19">IF(B11=age_0,"",IF(AB11="",TRUNC(AP11*ir_syt),0))</f>
        <v/>
      </c>
      <c r="BU11" s="15" t="str">
        <f t="shared" ref="BU11:BU18" si="20">IF(B11=age_0,"",IF(AB11="",ir_kin,0))</f>
        <v/>
      </c>
      <c r="BV11" s="128" t="str">
        <f t="shared" ref="BV11:BV18" si="21">IF(BU11="","",IF(B11=age_5,BU11*BT$28*0.5,BU11*BT$28))</f>
        <v/>
      </c>
      <c r="BW11" s="15"/>
      <c r="BX11" s="15" t="str">
        <f t="shared" ref="BX11:BX18" si="22">IF(B11=age_0,"",IF(AB11="",TRUNC(AP11*si_syt),0))</f>
        <v/>
      </c>
      <c r="BY11" s="15" t="str">
        <f t="shared" ref="BY11:BY18" si="23">IF(B11=age_0,"",IF(AB11="",si_kin,0))</f>
        <v/>
      </c>
      <c r="BZ11" s="128" t="str">
        <f t="shared" ref="BZ11:BZ18" si="24">IF(BY11="","",IF($B11=age_5,BY11*$BT$28*0.5,BY11*$BT$28))</f>
        <v/>
      </c>
      <c r="CA11" s="15"/>
      <c r="CB11" s="15" t="str">
        <f t="shared" ref="CB11:CB18" si="25">IF(B11=age_2,IF(AB11="",TRUNC(AP11*kg_syt),0),"")</f>
        <v/>
      </c>
      <c r="CC11" s="16" t="str">
        <f t="shared" ref="CC11:CC18" si="26">IF(B11=age_2,IF(AB11="",kg_kin,0),"")</f>
        <v/>
      </c>
      <c r="CD11" s="128" t="str">
        <f t="shared" ref="CD11:CD18" si="27">IF(CC11="","",IF($B11=age_5,CC11*$BT$28*0.5,CC11*$BT$28))</f>
        <v/>
      </c>
      <c r="CE11" s="15"/>
      <c r="CF11" s="15" t="str">
        <f t="shared" ref="CF11:CF18" si="28">IF(B11=age_0,"",IF(B11=age_5,"",IF(B11=age_1,"",IF(AB11="",TRUNC(AP11*$BG$6),0))))</f>
        <v/>
      </c>
      <c r="CG11" s="15" t="str">
        <f t="shared" ref="CG11:CG18" si="29">IF(B11=age_0,"",IF(B11=age_5,"",IF(B11=age_1,"",IF(AB11="",$BH$6,0))))</f>
        <v/>
      </c>
      <c r="CH11" s="128" t="str">
        <f t="shared" ref="CH11:CH18" si="30">IF(CG11="","",IF($B11=age_5,CG11*$BT$28*0.5,CG11*$BT$28))</f>
        <v/>
      </c>
      <c r="CI11" s="15"/>
      <c r="CJ11" s="15" t="str">
        <f t="shared" ref="CJ11:CJ18" si="31">IF(B11=age_0,"",IF(B11=age_5,"",IF(B11=age_1,"",IF(AB11="",$BK$6,0))))</f>
        <v/>
      </c>
      <c r="CK11" s="43"/>
      <c r="CL11" s="2"/>
      <c r="CM11" s="37">
        <v>7</v>
      </c>
      <c r="CN11" s="9"/>
      <c r="CO11" s="10"/>
      <c r="CP11" s="11"/>
      <c r="CQ11" s="3"/>
      <c r="CR11" s="35"/>
      <c r="CS11" s="1"/>
      <c r="CT11" s="235">
        <v>1900000</v>
      </c>
      <c r="CU11" s="236"/>
      <c r="CV11" s="237"/>
      <c r="CW11" s="242">
        <v>3599999</v>
      </c>
      <c r="CX11" s="243"/>
      <c r="CY11" s="244"/>
      <c r="CZ11" s="59" t="s">
        <v>85</v>
      </c>
      <c r="DA11" s="60"/>
      <c r="DB11" s="60"/>
      <c r="DC11" s="60"/>
      <c r="DD11" s="60"/>
      <c r="DE11" s="60"/>
      <c r="DF11" s="60"/>
      <c r="DG11" s="61"/>
      <c r="DH11" s="51"/>
      <c r="DI11" s="54" t="s">
        <v>86</v>
      </c>
      <c r="ED11" s="36"/>
      <c r="EE11" s="133"/>
    </row>
    <row r="12" spans="1:135" ht="18.75" customHeight="1" x14ac:dyDescent="0.4">
      <c r="A12" s="134" t="s">
        <v>41</v>
      </c>
      <c r="B12" s="179"/>
      <c r="C12" s="180"/>
      <c r="D12" s="180"/>
      <c r="E12" s="180"/>
      <c r="F12" s="180"/>
      <c r="G12" s="180"/>
      <c r="H12" s="181"/>
      <c r="I12" s="176"/>
      <c r="J12" s="177"/>
      <c r="K12" s="177"/>
      <c r="L12" s="177"/>
      <c r="M12" s="178"/>
      <c r="N12" s="176"/>
      <c r="O12" s="177"/>
      <c r="P12" s="177"/>
      <c r="Q12" s="177"/>
      <c r="R12" s="178"/>
      <c r="S12" s="176"/>
      <c r="T12" s="177"/>
      <c r="U12" s="177"/>
      <c r="V12" s="177"/>
      <c r="W12" s="178"/>
      <c r="X12" s="175"/>
      <c r="Y12" s="175"/>
      <c r="Z12" s="175"/>
      <c r="AA12" s="175"/>
      <c r="AB12" s="175"/>
      <c r="AC12" s="175"/>
      <c r="AD12" s="213">
        <f t="shared" si="0"/>
        <v>0</v>
      </c>
      <c r="AE12" s="214"/>
      <c r="AF12" s="214"/>
      <c r="AG12" s="215"/>
      <c r="AH12" s="213">
        <f>IF(BS12&gt;20000000,ROUNDDOWN(BR12,0),IF(BS12&gt;10000000,ROUNDDOWN(BQ12,0),ROUNDDOWN(BP12,0)))</f>
        <v>0</v>
      </c>
      <c r="AI12" s="214"/>
      <c r="AJ12" s="214"/>
      <c r="AK12" s="215"/>
      <c r="AL12" s="213">
        <f t="shared" si="1"/>
        <v>0</v>
      </c>
      <c r="AM12" s="214"/>
      <c r="AN12" s="214"/>
      <c r="AO12" s="215"/>
      <c r="AP12" s="213">
        <f t="shared" si="2"/>
        <v>0</v>
      </c>
      <c r="AQ12" s="214"/>
      <c r="AR12" s="214"/>
      <c r="AS12" s="215"/>
      <c r="AT12" s="213">
        <f t="shared" si="3"/>
        <v>0</v>
      </c>
      <c r="AU12" s="214"/>
      <c r="AV12" s="214"/>
      <c r="AW12" s="215"/>
      <c r="AX12" s="216" t="str">
        <f t="shared" si="4"/>
        <v/>
      </c>
      <c r="AY12" s="216"/>
      <c r="AZ12" s="216" t="str">
        <f t="shared" si="5"/>
        <v/>
      </c>
      <c r="BA12" s="216"/>
      <c r="BB12" s="216">
        <f t="shared" si="6"/>
        <v>0</v>
      </c>
      <c r="BC12" s="216"/>
      <c r="BE12" s="15">
        <f t="shared" si="7"/>
        <v>0</v>
      </c>
      <c r="BF12" s="15">
        <f t="shared" si="8"/>
        <v>0</v>
      </c>
      <c r="BG12" s="15">
        <f t="shared" ref="BG12:BG18" si="32">IF(BE12+BF12=1,1,0)</f>
        <v>0</v>
      </c>
      <c r="BH12" s="15">
        <f t="shared" si="9"/>
        <v>0</v>
      </c>
      <c r="BI12" s="15">
        <f t="shared" si="10"/>
        <v>0</v>
      </c>
      <c r="BJ12" s="15">
        <f t="shared" ref="BJ12:BJ18" si="33">IF((BI12-BN12)&gt;=0,(BI12-BN12),0)</f>
        <v>0</v>
      </c>
      <c r="BK12" s="15">
        <f t="shared" si="11"/>
        <v>0</v>
      </c>
      <c r="BL12" s="15">
        <f t="shared" si="12"/>
        <v>0</v>
      </c>
      <c r="BM12" s="15">
        <f t="shared" si="13"/>
        <v>0</v>
      </c>
      <c r="BN12" s="15">
        <f t="shared" ref="BN12:BN18" si="34">BL12+BM12</f>
        <v>0</v>
      </c>
      <c r="BO12" s="15">
        <f t="shared" si="14"/>
        <v>0</v>
      </c>
      <c r="BP12" s="15">
        <f t="shared" si="15"/>
        <v>0</v>
      </c>
      <c r="BQ12" s="15">
        <f t="shared" si="16"/>
        <v>0</v>
      </c>
      <c r="BR12" s="15">
        <f t="shared" si="17"/>
        <v>0</v>
      </c>
      <c r="BS12" s="15">
        <f t="shared" si="18"/>
        <v>0</v>
      </c>
      <c r="BT12" s="15" t="str">
        <f t="shared" si="19"/>
        <v/>
      </c>
      <c r="BU12" s="15" t="str">
        <f t="shared" si="20"/>
        <v/>
      </c>
      <c r="BV12" s="128" t="str">
        <f t="shared" si="21"/>
        <v/>
      </c>
      <c r="BW12" s="15"/>
      <c r="BX12" s="15" t="str">
        <f t="shared" si="22"/>
        <v/>
      </c>
      <c r="BY12" s="15" t="str">
        <f t="shared" si="23"/>
        <v/>
      </c>
      <c r="BZ12" s="128" t="str">
        <f t="shared" si="24"/>
        <v/>
      </c>
      <c r="CA12" s="15"/>
      <c r="CB12" s="15" t="str">
        <f t="shared" si="25"/>
        <v/>
      </c>
      <c r="CC12" s="16" t="str">
        <f t="shared" si="26"/>
        <v/>
      </c>
      <c r="CD12" s="128" t="str">
        <f t="shared" si="27"/>
        <v/>
      </c>
      <c r="CE12" s="15"/>
      <c r="CF12" s="15" t="str">
        <f t="shared" si="28"/>
        <v/>
      </c>
      <c r="CG12" s="15" t="str">
        <f t="shared" si="29"/>
        <v/>
      </c>
      <c r="CH12" s="128" t="str">
        <f t="shared" si="30"/>
        <v/>
      </c>
      <c r="CI12" s="15"/>
      <c r="CJ12" s="15" t="str">
        <f t="shared" si="31"/>
        <v/>
      </c>
      <c r="CK12" s="44"/>
      <c r="CL12" s="4" t="s">
        <v>11</v>
      </c>
      <c r="CM12" s="37">
        <v>8</v>
      </c>
      <c r="CN12" s="9"/>
      <c r="CO12" s="10"/>
      <c r="CP12" s="11"/>
      <c r="CQ12" s="3"/>
      <c r="CR12" s="35"/>
      <c r="CS12" s="1"/>
      <c r="CT12" s="235">
        <v>3600000</v>
      </c>
      <c r="CU12" s="236"/>
      <c r="CV12" s="237"/>
      <c r="CW12" s="239">
        <v>6599999</v>
      </c>
      <c r="CX12" s="240"/>
      <c r="CY12" s="241"/>
      <c r="CZ12" s="62" t="s">
        <v>87</v>
      </c>
      <c r="DA12" s="63"/>
      <c r="DB12" s="63"/>
      <c r="DC12" s="63"/>
      <c r="DD12" s="63"/>
      <c r="DE12" s="63"/>
      <c r="DF12" s="63"/>
      <c r="DG12" s="64"/>
      <c r="DH12" s="62"/>
      <c r="DI12" s="65" t="s">
        <v>88</v>
      </c>
      <c r="ED12" s="36"/>
      <c r="EE12" s="133"/>
    </row>
    <row r="13" spans="1:135" ht="18.75" customHeight="1" x14ac:dyDescent="0.4">
      <c r="A13" s="134" t="s">
        <v>0</v>
      </c>
      <c r="B13" s="179"/>
      <c r="C13" s="180"/>
      <c r="D13" s="180"/>
      <c r="E13" s="180"/>
      <c r="F13" s="180"/>
      <c r="G13" s="180"/>
      <c r="H13" s="181"/>
      <c r="I13" s="176"/>
      <c r="J13" s="177"/>
      <c r="K13" s="177"/>
      <c r="L13" s="177"/>
      <c r="M13" s="178"/>
      <c r="N13" s="176"/>
      <c r="O13" s="177"/>
      <c r="P13" s="177"/>
      <c r="Q13" s="177"/>
      <c r="R13" s="178"/>
      <c r="S13" s="176"/>
      <c r="T13" s="177"/>
      <c r="U13" s="177"/>
      <c r="V13" s="177"/>
      <c r="W13" s="178"/>
      <c r="X13" s="175"/>
      <c r="Y13" s="175"/>
      <c r="Z13" s="175"/>
      <c r="AA13" s="175"/>
      <c r="AB13" s="175"/>
      <c r="AC13" s="175"/>
      <c r="AD13" s="213">
        <f t="shared" si="0"/>
        <v>0</v>
      </c>
      <c r="AE13" s="214"/>
      <c r="AF13" s="214"/>
      <c r="AG13" s="215"/>
      <c r="AH13" s="213">
        <f t="shared" ref="AH13:AH18" si="35">IF(BS13&gt;20000000,ROUNDDOWN(BR13,0),IF(BS13&gt;10000000,ROUNDDOWN(BQ13,0),ROUNDDOWN(BP13,0)))</f>
        <v>0</v>
      </c>
      <c r="AI13" s="214"/>
      <c r="AJ13" s="214"/>
      <c r="AK13" s="215"/>
      <c r="AL13" s="213">
        <f t="shared" si="1"/>
        <v>0</v>
      </c>
      <c r="AM13" s="214"/>
      <c r="AN13" s="214"/>
      <c r="AO13" s="215"/>
      <c r="AP13" s="213">
        <f t="shared" si="2"/>
        <v>0</v>
      </c>
      <c r="AQ13" s="214"/>
      <c r="AR13" s="214"/>
      <c r="AS13" s="215"/>
      <c r="AT13" s="213">
        <f t="shared" si="3"/>
        <v>0</v>
      </c>
      <c r="AU13" s="214"/>
      <c r="AV13" s="214"/>
      <c r="AW13" s="215"/>
      <c r="AX13" s="216" t="str">
        <f t="shared" si="4"/>
        <v/>
      </c>
      <c r="AY13" s="216"/>
      <c r="AZ13" s="216" t="str">
        <f t="shared" si="5"/>
        <v/>
      </c>
      <c r="BA13" s="216"/>
      <c r="BB13" s="216">
        <f t="shared" si="6"/>
        <v>0</v>
      </c>
      <c r="BC13" s="216"/>
      <c r="BE13" s="15">
        <f t="shared" si="7"/>
        <v>0</v>
      </c>
      <c r="BF13" s="15">
        <f t="shared" si="8"/>
        <v>0</v>
      </c>
      <c r="BG13" s="15">
        <f t="shared" si="32"/>
        <v>0</v>
      </c>
      <c r="BH13" s="15">
        <f t="shared" si="9"/>
        <v>0</v>
      </c>
      <c r="BI13" s="15">
        <f t="shared" si="10"/>
        <v>0</v>
      </c>
      <c r="BJ13" s="15">
        <f t="shared" si="33"/>
        <v>0</v>
      </c>
      <c r="BK13" s="15">
        <f t="shared" si="11"/>
        <v>0</v>
      </c>
      <c r="BL13" s="15">
        <f t="shared" si="12"/>
        <v>0</v>
      </c>
      <c r="BM13" s="15">
        <f t="shared" si="13"/>
        <v>0</v>
      </c>
      <c r="BN13" s="15">
        <f t="shared" si="34"/>
        <v>0</v>
      </c>
      <c r="BO13" s="15">
        <f t="shared" si="14"/>
        <v>0</v>
      </c>
      <c r="BP13" s="15">
        <f t="shared" si="15"/>
        <v>0</v>
      </c>
      <c r="BQ13" s="15">
        <f t="shared" si="16"/>
        <v>0</v>
      </c>
      <c r="BR13" s="15">
        <f t="shared" si="17"/>
        <v>0</v>
      </c>
      <c r="BS13" s="15">
        <f t="shared" si="18"/>
        <v>0</v>
      </c>
      <c r="BT13" s="15" t="str">
        <f t="shared" si="19"/>
        <v/>
      </c>
      <c r="BU13" s="15" t="str">
        <f t="shared" si="20"/>
        <v/>
      </c>
      <c r="BV13" s="128" t="str">
        <f t="shared" si="21"/>
        <v/>
      </c>
      <c r="BW13" s="15"/>
      <c r="BX13" s="15" t="str">
        <f t="shared" si="22"/>
        <v/>
      </c>
      <c r="BY13" s="15" t="str">
        <f t="shared" si="23"/>
        <v/>
      </c>
      <c r="BZ13" s="128" t="str">
        <f t="shared" si="24"/>
        <v/>
      </c>
      <c r="CA13" s="15"/>
      <c r="CB13" s="15" t="str">
        <f t="shared" si="25"/>
        <v/>
      </c>
      <c r="CC13" s="16" t="str">
        <f t="shared" si="26"/>
        <v/>
      </c>
      <c r="CD13" s="128" t="str">
        <f t="shared" si="27"/>
        <v/>
      </c>
      <c r="CE13" s="15"/>
      <c r="CF13" s="15" t="str">
        <f t="shared" si="28"/>
        <v/>
      </c>
      <c r="CG13" s="15" t="str">
        <f t="shared" si="29"/>
        <v/>
      </c>
      <c r="CH13" s="128" t="str">
        <f t="shared" si="30"/>
        <v/>
      </c>
      <c r="CI13" s="15"/>
      <c r="CJ13" s="15" t="str">
        <f t="shared" si="31"/>
        <v/>
      </c>
      <c r="CK13" s="45"/>
      <c r="CL13" s="4" t="s">
        <v>38</v>
      </c>
      <c r="CM13" s="37">
        <v>9</v>
      </c>
      <c r="CN13" s="9"/>
      <c r="CO13" s="10"/>
      <c r="CP13" s="11"/>
      <c r="CQ13" s="3"/>
      <c r="CR13" s="35"/>
      <c r="CS13" s="1"/>
      <c r="CT13" s="235">
        <v>6600000</v>
      </c>
      <c r="CU13" s="236"/>
      <c r="CV13" s="237"/>
      <c r="CW13" s="238">
        <v>8499999</v>
      </c>
      <c r="CX13" s="236"/>
      <c r="CY13" s="237"/>
      <c r="CZ13" s="51"/>
      <c r="DA13" s="52"/>
      <c r="DB13" s="52"/>
      <c r="DC13" s="52"/>
      <c r="DD13" s="52"/>
      <c r="DE13" s="52"/>
      <c r="DF13" s="52"/>
      <c r="DG13" s="52"/>
      <c r="DH13" s="52"/>
      <c r="DI13" s="54" t="s">
        <v>89</v>
      </c>
      <c r="ED13" s="36"/>
      <c r="EE13" s="133"/>
    </row>
    <row r="14" spans="1:135" ht="18.75" customHeight="1" x14ac:dyDescent="0.4">
      <c r="A14" s="134" t="s">
        <v>44</v>
      </c>
      <c r="B14" s="179"/>
      <c r="C14" s="180"/>
      <c r="D14" s="180"/>
      <c r="E14" s="180"/>
      <c r="F14" s="180"/>
      <c r="G14" s="180"/>
      <c r="H14" s="181"/>
      <c r="I14" s="176"/>
      <c r="J14" s="177"/>
      <c r="K14" s="177"/>
      <c r="L14" s="177"/>
      <c r="M14" s="178"/>
      <c r="N14" s="176"/>
      <c r="O14" s="177"/>
      <c r="P14" s="177"/>
      <c r="Q14" s="177"/>
      <c r="R14" s="178"/>
      <c r="S14" s="176"/>
      <c r="T14" s="177"/>
      <c r="U14" s="177"/>
      <c r="V14" s="177"/>
      <c r="W14" s="178"/>
      <c r="X14" s="175"/>
      <c r="Y14" s="175"/>
      <c r="Z14" s="175"/>
      <c r="AA14" s="175"/>
      <c r="AB14" s="175"/>
      <c r="AC14" s="175"/>
      <c r="AD14" s="213">
        <f t="shared" si="0"/>
        <v>0</v>
      </c>
      <c r="AE14" s="214"/>
      <c r="AF14" s="214"/>
      <c r="AG14" s="215"/>
      <c r="AH14" s="213">
        <f t="shared" si="35"/>
        <v>0</v>
      </c>
      <c r="AI14" s="214"/>
      <c r="AJ14" s="214"/>
      <c r="AK14" s="215"/>
      <c r="AL14" s="213">
        <f t="shared" si="1"/>
        <v>0</v>
      </c>
      <c r="AM14" s="214"/>
      <c r="AN14" s="214"/>
      <c r="AO14" s="215"/>
      <c r="AP14" s="213">
        <f t="shared" si="2"/>
        <v>0</v>
      </c>
      <c r="AQ14" s="214"/>
      <c r="AR14" s="214"/>
      <c r="AS14" s="215"/>
      <c r="AT14" s="213">
        <f t="shared" si="3"/>
        <v>0</v>
      </c>
      <c r="AU14" s="214"/>
      <c r="AV14" s="214"/>
      <c r="AW14" s="215"/>
      <c r="AX14" s="216" t="str">
        <f t="shared" si="4"/>
        <v/>
      </c>
      <c r="AY14" s="216"/>
      <c r="AZ14" s="216" t="str">
        <f t="shared" si="5"/>
        <v/>
      </c>
      <c r="BA14" s="216"/>
      <c r="BB14" s="216">
        <f t="shared" si="6"/>
        <v>0</v>
      </c>
      <c r="BC14" s="216"/>
      <c r="BE14" s="15">
        <f t="shared" si="7"/>
        <v>0</v>
      </c>
      <c r="BF14" s="15">
        <f t="shared" si="8"/>
        <v>0</v>
      </c>
      <c r="BG14" s="15">
        <f t="shared" si="32"/>
        <v>0</v>
      </c>
      <c r="BH14" s="15">
        <f t="shared" si="9"/>
        <v>0</v>
      </c>
      <c r="BI14" s="15">
        <f t="shared" si="10"/>
        <v>0</v>
      </c>
      <c r="BJ14" s="15">
        <f t="shared" si="33"/>
        <v>0</v>
      </c>
      <c r="BK14" s="15">
        <f t="shared" si="11"/>
        <v>0</v>
      </c>
      <c r="BL14" s="15">
        <f t="shared" si="12"/>
        <v>0</v>
      </c>
      <c r="BM14" s="15">
        <f t="shared" si="13"/>
        <v>0</v>
      </c>
      <c r="BN14" s="15">
        <f t="shared" si="34"/>
        <v>0</v>
      </c>
      <c r="BO14" s="15">
        <f t="shared" si="14"/>
        <v>0</v>
      </c>
      <c r="BP14" s="15">
        <f t="shared" si="15"/>
        <v>0</v>
      </c>
      <c r="BQ14" s="15">
        <f t="shared" si="16"/>
        <v>0</v>
      </c>
      <c r="BR14" s="15">
        <f t="shared" si="17"/>
        <v>0</v>
      </c>
      <c r="BS14" s="15">
        <f t="shared" si="18"/>
        <v>0</v>
      </c>
      <c r="BT14" s="15" t="str">
        <f t="shared" si="19"/>
        <v/>
      </c>
      <c r="BU14" s="15" t="str">
        <f t="shared" si="20"/>
        <v/>
      </c>
      <c r="BV14" s="128" t="str">
        <f t="shared" si="21"/>
        <v/>
      </c>
      <c r="BW14" s="15"/>
      <c r="BX14" s="15" t="str">
        <f t="shared" si="22"/>
        <v/>
      </c>
      <c r="BY14" s="15" t="str">
        <f t="shared" si="23"/>
        <v/>
      </c>
      <c r="BZ14" s="128" t="str">
        <f t="shared" si="24"/>
        <v/>
      </c>
      <c r="CA14" s="15"/>
      <c r="CB14" s="15" t="str">
        <f t="shared" si="25"/>
        <v/>
      </c>
      <c r="CC14" s="16" t="str">
        <f t="shared" si="26"/>
        <v/>
      </c>
      <c r="CD14" s="128" t="str">
        <f t="shared" si="27"/>
        <v/>
      </c>
      <c r="CE14" s="15"/>
      <c r="CF14" s="15" t="str">
        <f t="shared" si="28"/>
        <v/>
      </c>
      <c r="CG14" s="15" t="str">
        <f t="shared" si="29"/>
        <v/>
      </c>
      <c r="CH14" s="128" t="str">
        <f t="shared" si="30"/>
        <v/>
      </c>
      <c r="CI14" s="15"/>
      <c r="CJ14" s="15" t="str">
        <f t="shared" si="31"/>
        <v/>
      </c>
      <c r="CK14" s="45"/>
      <c r="CL14" s="4" t="s">
        <v>40</v>
      </c>
      <c r="CM14" s="37">
        <v>10</v>
      </c>
      <c r="CN14" s="17"/>
      <c r="CO14" s="18"/>
      <c r="CP14" s="19"/>
      <c r="CQ14" s="3"/>
      <c r="CR14" s="35"/>
      <c r="CS14" s="1"/>
      <c r="CT14" s="232">
        <v>8500000</v>
      </c>
      <c r="CU14" s="233"/>
      <c r="CV14" s="234"/>
      <c r="CW14" s="66"/>
      <c r="CX14" s="67"/>
      <c r="CY14" s="67"/>
      <c r="CZ14" s="68"/>
      <c r="DA14" s="69"/>
      <c r="DB14" s="69"/>
      <c r="DC14" s="69"/>
      <c r="DD14" s="69"/>
      <c r="DE14" s="69"/>
      <c r="DF14" s="69"/>
      <c r="DG14" s="69"/>
      <c r="DH14" s="69"/>
      <c r="DI14" s="70" t="s">
        <v>90</v>
      </c>
      <c r="ED14" s="36"/>
      <c r="EE14" s="133"/>
    </row>
    <row r="15" spans="1:135" ht="18.75" customHeight="1" x14ac:dyDescent="0.4">
      <c r="A15" s="134" t="s">
        <v>46</v>
      </c>
      <c r="B15" s="175"/>
      <c r="C15" s="175"/>
      <c r="D15" s="175"/>
      <c r="E15" s="175"/>
      <c r="F15" s="175"/>
      <c r="G15" s="175"/>
      <c r="H15" s="175"/>
      <c r="I15" s="176"/>
      <c r="J15" s="177"/>
      <c r="K15" s="177"/>
      <c r="L15" s="177"/>
      <c r="M15" s="178"/>
      <c r="N15" s="176"/>
      <c r="O15" s="177"/>
      <c r="P15" s="177"/>
      <c r="Q15" s="177"/>
      <c r="R15" s="178"/>
      <c r="S15" s="176"/>
      <c r="T15" s="177"/>
      <c r="U15" s="177"/>
      <c r="V15" s="177"/>
      <c r="W15" s="178"/>
      <c r="X15" s="175"/>
      <c r="Y15" s="175"/>
      <c r="Z15" s="175"/>
      <c r="AA15" s="175"/>
      <c r="AB15" s="175"/>
      <c r="AC15" s="175"/>
      <c r="AD15" s="213">
        <f t="shared" si="0"/>
        <v>0</v>
      </c>
      <c r="AE15" s="214"/>
      <c r="AF15" s="214"/>
      <c r="AG15" s="215"/>
      <c r="AH15" s="213">
        <f t="shared" si="35"/>
        <v>0</v>
      </c>
      <c r="AI15" s="214"/>
      <c r="AJ15" s="214"/>
      <c r="AK15" s="215"/>
      <c r="AL15" s="213">
        <f t="shared" si="1"/>
        <v>0</v>
      </c>
      <c r="AM15" s="214"/>
      <c r="AN15" s="214"/>
      <c r="AO15" s="215"/>
      <c r="AP15" s="213">
        <f t="shared" si="2"/>
        <v>0</v>
      </c>
      <c r="AQ15" s="214"/>
      <c r="AR15" s="214"/>
      <c r="AS15" s="215"/>
      <c r="AT15" s="213">
        <f t="shared" si="3"/>
        <v>0</v>
      </c>
      <c r="AU15" s="214"/>
      <c r="AV15" s="214"/>
      <c r="AW15" s="215"/>
      <c r="AX15" s="216" t="str">
        <f t="shared" si="4"/>
        <v/>
      </c>
      <c r="AY15" s="216"/>
      <c r="AZ15" s="216" t="str">
        <f t="shared" si="5"/>
        <v/>
      </c>
      <c r="BA15" s="216"/>
      <c r="BB15" s="216">
        <f t="shared" si="6"/>
        <v>0</v>
      </c>
      <c r="BC15" s="216"/>
      <c r="BE15" s="15">
        <f t="shared" si="7"/>
        <v>0</v>
      </c>
      <c r="BF15" s="15">
        <f t="shared" si="8"/>
        <v>0</v>
      </c>
      <c r="BG15" s="15">
        <f t="shared" si="32"/>
        <v>0</v>
      </c>
      <c r="BH15" s="15">
        <f t="shared" si="9"/>
        <v>0</v>
      </c>
      <c r="BI15" s="15">
        <f t="shared" si="10"/>
        <v>0</v>
      </c>
      <c r="BJ15" s="15">
        <f t="shared" si="33"/>
        <v>0</v>
      </c>
      <c r="BK15" s="15">
        <f t="shared" si="11"/>
        <v>0</v>
      </c>
      <c r="BL15" s="15">
        <f t="shared" si="12"/>
        <v>0</v>
      </c>
      <c r="BM15" s="15">
        <f t="shared" si="13"/>
        <v>0</v>
      </c>
      <c r="BN15" s="15">
        <f t="shared" si="34"/>
        <v>0</v>
      </c>
      <c r="BO15" s="15">
        <f t="shared" si="14"/>
        <v>0</v>
      </c>
      <c r="BP15" s="15">
        <f t="shared" si="15"/>
        <v>0</v>
      </c>
      <c r="BQ15" s="15">
        <f t="shared" si="16"/>
        <v>0</v>
      </c>
      <c r="BR15" s="15">
        <f t="shared" si="17"/>
        <v>0</v>
      </c>
      <c r="BS15" s="15">
        <f t="shared" si="18"/>
        <v>0</v>
      </c>
      <c r="BT15" s="15" t="str">
        <f t="shared" si="19"/>
        <v/>
      </c>
      <c r="BU15" s="15" t="str">
        <f t="shared" si="20"/>
        <v/>
      </c>
      <c r="BV15" s="128" t="str">
        <f t="shared" si="21"/>
        <v/>
      </c>
      <c r="BW15" s="15"/>
      <c r="BX15" s="15" t="str">
        <f t="shared" si="22"/>
        <v/>
      </c>
      <c r="BY15" s="15" t="str">
        <f t="shared" si="23"/>
        <v/>
      </c>
      <c r="BZ15" s="128" t="str">
        <f t="shared" si="24"/>
        <v/>
      </c>
      <c r="CA15" s="15"/>
      <c r="CB15" s="15" t="str">
        <f t="shared" si="25"/>
        <v/>
      </c>
      <c r="CC15" s="16" t="str">
        <f t="shared" si="26"/>
        <v/>
      </c>
      <c r="CD15" s="128" t="str">
        <f t="shared" si="27"/>
        <v/>
      </c>
      <c r="CE15" s="15"/>
      <c r="CF15" s="15" t="str">
        <f t="shared" si="28"/>
        <v/>
      </c>
      <c r="CG15" s="15" t="str">
        <f t="shared" si="29"/>
        <v/>
      </c>
      <c r="CH15" s="128" t="str">
        <f t="shared" si="30"/>
        <v/>
      </c>
      <c r="CI15" s="15"/>
      <c r="CJ15" s="15" t="str">
        <f t="shared" si="31"/>
        <v/>
      </c>
      <c r="CK15" s="45"/>
      <c r="CL15" s="4" t="s">
        <v>42</v>
      </c>
      <c r="CM15" s="37"/>
      <c r="CN15" s="20"/>
      <c r="CO15" s="3"/>
      <c r="CP15" s="20"/>
      <c r="CQ15" s="3"/>
      <c r="CR15" s="35"/>
      <c r="CS15" s="1"/>
      <c r="CT15" s="50" t="s">
        <v>191</v>
      </c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48"/>
      <c r="DL15" s="50"/>
      <c r="DM15" s="50"/>
      <c r="DN15" s="50"/>
      <c r="DO15" s="50"/>
      <c r="DP15" s="50"/>
      <c r="DQ15" s="50"/>
      <c r="DR15" s="50"/>
      <c r="ED15" s="36"/>
      <c r="EE15" s="133"/>
    </row>
    <row r="16" spans="1:135" ht="18.75" customHeight="1" x14ac:dyDescent="0.4">
      <c r="A16" s="134" t="s">
        <v>48</v>
      </c>
      <c r="B16" s="175"/>
      <c r="C16" s="175"/>
      <c r="D16" s="175"/>
      <c r="E16" s="175"/>
      <c r="F16" s="175"/>
      <c r="G16" s="175"/>
      <c r="H16" s="175"/>
      <c r="I16" s="176"/>
      <c r="J16" s="177"/>
      <c r="K16" s="177"/>
      <c r="L16" s="177"/>
      <c r="M16" s="178"/>
      <c r="N16" s="176"/>
      <c r="O16" s="177"/>
      <c r="P16" s="177"/>
      <c r="Q16" s="177"/>
      <c r="R16" s="178"/>
      <c r="S16" s="176"/>
      <c r="T16" s="177"/>
      <c r="U16" s="177"/>
      <c r="V16" s="177"/>
      <c r="W16" s="178"/>
      <c r="X16" s="175"/>
      <c r="Y16" s="175"/>
      <c r="Z16" s="175"/>
      <c r="AA16" s="175"/>
      <c r="AB16" s="175"/>
      <c r="AC16" s="175"/>
      <c r="AD16" s="213">
        <f t="shared" si="0"/>
        <v>0</v>
      </c>
      <c r="AE16" s="214"/>
      <c r="AF16" s="214"/>
      <c r="AG16" s="215"/>
      <c r="AH16" s="213">
        <f t="shared" si="35"/>
        <v>0</v>
      </c>
      <c r="AI16" s="214"/>
      <c r="AJ16" s="214"/>
      <c r="AK16" s="215"/>
      <c r="AL16" s="213">
        <f t="shared" si="1"/>
        <v>0</v>
      </c>
      <c r="AM16" s="214"/>
      <c r="AN16" s="214"/>
      <c r="AO16" s="215"/>
      <c r="AP16" s="213">
        <f t="shared" si="2"/>
        <v>0</v>
      </c>
      <c r="AQ16" s="214"/>
      <c r="AR16" s="214"/>
      <c r="AS16" s="215"/>
      <c r="AT16" s="213">
        <f t="shared" si="3"/>
        <v>0</v>
      </c>
      <c r="AU16" s="214"/>
      <c r="AV16" s="214"/>
      <c r="AW16" s="215"/>
      <c r="AX16" s="216" t="str">
        <f t="shared" si="4"/>
        <v/>
      </c>
      <c r="AY16" s="216"/>
      <c r="AZ16" s="216" t="str">
        <f t="shared" si="5"/>
        <v/>
      </c>
      <c r="BA16" s="216"/>
      <c r="BB16" s="216">
        <f t="shared" si="6"/>
        <v>0</v>
      </c>
      <c r="BC16" s="216"/>
      <c r="BE16" s="15">
        <f t="shared" si="7"/>
        <v>0</v>
      </c>
      <c r="BF16" s="15">
        <f t="shared" si="8"/>
        <v>0</v>
      </c>
      <c r="BG16" s="15">
        <f t="shared" si="32"/>
        <v>0</v>
      </c>
      <c r="BH16" s="15">
        <f t="shared" si="9"/>
        <v>0</v>
      </c>
      <c r="BI16" s="15">
        <f t="shared" si="10"/>
        <v>0</v>
      </c>
      <c r="BJ16" s="15">
        <f t="shared" si="33"/>
        <v>0</v>
      </c>
      <c r="BK16" s="15">
        <f t="shared" si="11"/>
        <v>0</v>
      </c>
      <c r="BL16" s="15">
        <f t="shared" si="12"/>
        <v>0</v>
      </c>
      <c r="BM16" s="15">
        <f t="shared" si="13"/>
        <v>0</v>
      </c>
      <c r="BN16" s="15">
        <f t="shared" si="34"/>
        <v>0</v>
      </c>
      <c r="BO16" s="15">
        <f t="shared" si="14"/>
        <v>0</v>
      </c>
      <c r="BP16" s="15">
        <f t="shared" si="15"/>
        <v>0</v>
      </c>
      <c r="BQ16" s="15">
        <f t="shared" si="16"/>
        <v>0</v>
      </c>
      <c r="BR16" s="15">
        <f t="shared" si="17"/>
        <v>0</v>
      </c>
      <c r="BS16" s="15">
        <f t="shared" si="18"/>
        <v>0</v>
      </c>
      <c r="BT16" s="15" t="str">
        <f t="shared" si="19"/>
        <v/>
      </c>
      <c r="BU16" s="15" t="str">
        <f t="shared" si="20"/>
        <v/>
      </c>
      <c r="BV16" s="128" t="str">
        <f t="shared" si="21"/>
        <v/>
      </c>
      <c r="BW16" s="15"/>
      <c r="BX16" s="15" t="str">
        <f t="shared" si="22"/>
        <v/>
      </c>
      <c r="BY16" s="15" t="str">
        <f t="shared" si="23"/>
        <v/>
      </c>
      <c r="BZ16" s="128" t="str">
        <f t="shared" si="24"/>
        <v/>
      </c>
      <c r="CA16" s="15"/>
      <c r="CB16" s="15" t="str">
        <f t="shared" si="25"/>
        <v/>
      </c>
      <c r="CC16" s="16" t="str">
        <f t="shared" si="26"/>
        <v/>
      </c>
      <c r="CD16" s="128" t="str">
        <f t="shared" si="27"/>
        <v/>
      </c>
      <c r="CE16" s="15"/>
      <c r="CF16" s="15" t="str">
        <f t="shared" si="28"/>
        <v/>
      </c>
      <c r="CG16" s="15" t="str">
        <f t="shared" si="29"/>
        <v/>
      </c>
      <c r="CH16" s="128" t="str">
        <f t="shared" si="30"/>
        <v/>
      </c>
      <c r="CI16" s="15"/>
      <c r="CJ16" s="15" t="str">
        <f t="shared" si="31"/>
        <v/>
      </c>
      <c r="CK16" s="45"/>
      <c r="CL16" s="4" t="s">
        <v>43</v>
      </c>
      <c r="CM16" s="37"/>
      <c r="CN16" s="20"/>
      <c r="CO16" s="3"/>
      <c r="CP16" s="20"/>
      <c r="CQ16" s="3"/>
      <c r="CR16" s="35"/>
      <c r="CS16" s="1"/>
      <c r="CT16" s="230" t="s">
        <v>91</v>
      </c>
      <c r="CU16" s="219"/>
      <c r="CV16" s="217" t="s">
        <v>92</v>
      </c>
      <c r="CW16" s="218"/>
      <c r="CX16" s="218"/>
      <c r="CY16" s="218"/>
      <c r="CZ16" s="218"/>
      <c r="DA16" s="219"/>
      <c r="DB16" s="223" t="s">
        <v>93</v>
      </c>
      <c r="DC16" s="224"/>
      <c r="DD16" s="224"/>
      <c r="DE16" s="224"/>
      <c r="DF16" s="224"/>
      <c r="DG16" s="224"/>
      <c r="DH16" s="224"/>
      <c r="DI16" s="224"/>
      <c r="DJ16" s="224"/>
      <c r="DK16" s="224"/>
      <c r="DL16" s="224"/>
      <c r="DM16" s="224"/>
      <c r="DN16" s="224"/>
      <c r="DO16" s="224"/>
      <c r="DP16" s="224"/>
      <c r="DQ16" s="224"/>
      <c r="DR16" s="224"/>
      <c r="DS16" s="225"/>
      <c r="ED16" s="36"/>
      <c r="EE16" s="133"/>
    </row>
    <row r="17" spans="1:135" ht="18.75" customHeight="1" x14ac:dyDescent="0.4">
      <c r="A17" s="134" t="s">
        <v>50</v>
      </c>
      <c r="B17" s="175"/>
      <c r="C17" s="175"/>
      <c r="D17" s="175"/>
      <c r="E17" s="175"/>
      <c r="F17" s="175"/>
      <c r="G17" s="175"/>
      <c r="H17" s="175"/>
      <c r="I17" s="176"/>
      <c r="J17" s="177"/>
      <c r="K17" s="177"/>
      <c r="L17" s="177"/>
      <c r="M17" s="178"/>
      <c r="N17" s="176"/>
      <c r="O17" s="177"/>
      <c r="P17" s="177"/>
      <c r="Q17" s="177"/>
      <c r="R17" s="178"/>
      <c r="S17" s="176"/>
      <c r="T17" s="177"/>
      <c r="U17" s="177"/>
      <c r="V17" s="177"/>
      <c r="W17" s="178"/>
      <c r="X17" s="175"/>
      <c r="Y17" s="175"/>
      <c r="Z17" s="175"/>
      <c r="AA17" s="175"/>
      <c r="AB17" s="175"/>
      <c r="AC17" s="175"/>
      <c r="AD17" s="213">
        <f t="shared" si="0"/>
        <v>0</v>
      </c>
      <c r="AE17" s="214"/>
      <c r="AF17" s="214"/>
      <c r="AG17" s="215"/>
      <c r="AH17" s="213">
        <f t="shared" si="35"/>
        <v>0</v>
      </c>
      <c r="AI17" s="214"/>
      <c r="AJ17" s="214"/>
      <c r="AK17" s="215"/>
      <c r="AL17" s="213">
        <f t="shared" si="1"/>
        <v>0</v>
      </c>
      <c r="AM17" s="214"/>
      <c r="AN17" s="214"/>
      <c r="AO17" s="215"/>
      <c r="AP17" s="213">
        <f t="shared" si="2"/>
        <v>0</v>
      </c>
      <c r="AQ17" s="214"/>
      <c r="AR17" s="214"/>
      <c r="AS17" s="215"/>
      <c r="AT17" s="213">
        <f t="shared" si="3"/>
        <v>0</v>
      </c>
      <c r="AU17" s="214"/>
      <c r="AV17" s="214"/>
      <c r="AW17" s="215"/>
      <c r="AX17" s="216" t="str">
        <f t="shared" si="4"/>
        <v/>
      </c>
      <c r="AY17" s="216"/>
      <c r="AZ17" s="216" t="str">
        <f t="shared" si="5"/>
        <v/>
      </c>
      <c r="BA17" s="216"/>
      <c r="BB17" s="216">
        <f t="shared" si="6"/>
        <v>0</v>
      </c>
      <c r="BC17" s="216"/>
      <c r="BE17" s="15">
        <f t="shared" si="7"/>
        <v>0</v>
      </c>
      <c r="BF17" s="15">
        <f t="shared" si="8"/>
        <v>0</v>
      </c>
      <c r="BG17" s="15">
        <f t="shared" si="32"/>
        <v>0</v>
      </c>
      <c r="BH17" s="15">
        <f t="shared" si="9"/>
        <v>0</v>
      </c>
      <c r="BI17" s="15">
        <f t="shared" si="10"/>
        <v>0</v>
      </c>
      <c r="BJ17" s="15">
        <f t="shared" si="33"/>
        <v>0</v>
      </c>
      <c r="BK17" s="15">
        <f t="shared" si="11"/>
        <v>0</v>
      </c>
      <c r="BL17" s="15">
        <f t="shared" si="12"/>
        <v>0</v>
      </c>
      <c r="BM17" s="15">
        <f t="shared" si="13"/>
        <v>0</v>
      </c>
      <c r="BN17" s="15">
        <f t="shared" si="34"/>
        <v>0</v>
      </c>
      <c r="BO17" s="15">
        <f t="shared" si="14"/>
        <v>0</v>
      </c>
      <c r="BP17" s="15">
        <f t="shared" si="15"/>
        <v>0</v>
      </c>
      <c r="BQ17" s="15">
        <f t="shared" si="16"/>
        <v>0</v>
      </c>
      <c r="BR17" s="15">
        <f t="shared" si="17"/>
        <v>0</v>
      </c>
      <c r="BS17" s="15">
        <f t="shared" si="18"/>
        <v>0</v>
      </c>
      <c r="BT17" s="15" t="str">
        <f t="shared" si="19"/>
        <v/>
      </c>
      <c r="BU17" s="15" t="str">
        <f t="shared" si="20"/>
        <v/>
      </c>
      <c r="BV17" s="128" t="str">
        <f t="shared" si="21"/>
        <v/>
      </c>
      <c r="BW17" s="15"/>
      <c r="BX17" s="15" t="str">
        <f t="shared" si="22"/>
        <v/>
      </c>
      <c r="BY17" s="15" t="str">
        <f t="shared" si="23"/>
        <v/>
      </c>
      <c r="BZ17" s="128" t="str">
        <f t="shared" si="24"/>
        <v/>
      </c>
      <c r="CA17" s="15"/>
      <c r="CB17" s="15" t="str">
        <f t="shared" si="25"/>
        <v/>
      </c>
      <c r="CC17" s="16" t="str">
        <f t="shared" si="26"/>
        <v/>
      </c>
      <c r="CD17" s="128" t="str">
        <f t="shared" si="27"/>
        <v/>
      </c>
      <c r="CE17" s="15"/>
      <c r="CF17" s="15" t="str">
        <f t="shared" si="28"/>
        <v/>
      </c>
      <c r="CG17" s="15" t="str">
        <f t="shared" si="29"/>
        <v/>
      </c>
      <c r="CH17" s="128" t="str">
        <f t="shared" si="30"/>
        <v/>
      </c>
      <c r="CI17" s="15"/>
      <c r="CJ17" s="15" t="str">
        <f t="shared" si="31"/>
        <v/>
      </c>
      <c r="CK17" s="45"/>
      <c r="CL17" s="4" t="s">
        <v>45</v>
      </c>
      <c r="CM17" s="37"/>
      <c r="CN17" s="20" t="s">
        <v>71</v>
      </c>
      <c r="CO17" s="46" t="s">
        <v>75</v>
      </c>
      <c r="CP17" s="47" t="s">
        <v>76</v>
      </c>
      <c r="CQ17" s="46" t="s">
        <v>77</v>
      </c>
      <c r="CR17" s="49" t="s">
        <v>78</v>
      </c>
      <c r="CS17" s="1"/>
      <c r="CT17" s="231"/>
      <c r="CU17" s="222"/>
      <c r="CV17" s="220"/>
      <c r="CW17" s="221"/>
      <c r="CX17" s="221"/>
      <c r="CY17" s="221"/>
      <c r="CZ17" s="221"/>
      <c r="DA17" s="222"/>
      <c r="DB17" s="228" t="s">
        <v>94</v>
      </c>
      <c r="DC17" s="228"/>
      <c r="DD17" s="228"/>
      <c r="DE17" s="228"/>
      <c r="DF17" s="228"/>
      <c r="DG17" s="228"/>
      <c r="DH17" s="228" t="s">
        <v>95</v>
      </c>
      <c r="DI17" s="228"/>
      <c r="DJ17" s="228"/>
      <c r="DK17" s="228"/>
      <c r="DL17" s="228"/>
      <c r="DM17" s="228"/>
      <c r="DN17" s="228" t="s">
        <v>96</v>
      </c>
      <c r="DO17" s="228"/>
      <c r="DP17" s="228"/>
      <c r="DQ17" s="228"/>
      <c r="DR17" s="228"/>
      <c r="DS17" s="229"/>
      <c r="ED17" s="36"/>
      <c r="EE17" s="133"/>
    </row>
    <row r="18" spans="1:135" ht="18.75" customHeight="1" x14ac:dyDescent="0.4">
      <c r="A18" s="134" t="s">
        <v>52</v>
      </c>
      <c r="B18" s="175"/>
      <c r="C18" s="175"/>
      <c r="D18" s="175"/>
      <c r="E18" s="175"/>
      <c r="F18" s="175"/>
      <c r="G18" s="175"/>
      <c r="H18" s="175"/>
      <c r="I18" s="176"/>
      <c r="J18" s="177"/>
      <c r="K18" s="177"/>
      <c r="L18" s="177"/>
      <c r="M18" s="178"/>
      <c r="N18" s="176"/>
      <c r="O18" s="177"/>
      <c r="P18" s="177"/>
      <c r="Q18" s="177"/>
      <c r="R18" s="178"/>
      <c r="S18" s="176"/>
      <c r="T18" s="177"/>
      <c r="U18" s="177"/>
      <c r="V18" s="177"/>
      <c r="W18" s="178"/>
      <c r="X18" s="175"/>
      <c r="Y18" s="175"/>
      <c r="Z18" s="175"/>
      <c r="AA18" s="175"/>
      <c r="AB18" s="175"/>
      <c r="AC18" s="175"/>
      <c r="AD18" s="213">
        <f t="shared" si="0"/>
        <v>0</v>
      </c>
      <c r="AE18" s="214"/>
      <c r="AF18" s="214"/>
      <c r="AG18" s="215"/>
      <c r="AH18" s="213">
        <f t="shared" si="35"/>
        <v>0</v>
      </c>
      <c r="AI18" s="214"/>
      <c r="AJ18" s="214"/>
      <c r="AK18" s="215"/>
      <c r="AL18" s="213">
        <f t="shared" si="1"/>
        <v>0</v>
      </c>
      <c r="AM18" s="214"/>
      <c r="AN18" s="214"/>
      <c r="AO18" s="215"/>
      <c r="AP18" s="213">
        <f t="shared" si="2"/>
        <v>0</v>
      </c>
      <c r="AQ18" s="214"/>
      <c r="AR18" s="214"/>
      <c r="AS18" s="215"/>
      <c r="AT18" s="213">
        <f t="shared" si="3"/>
        <v>0</v>
      </c>
      <c r="AU18" s="214"/>
      <c r="AV18" s="214"/>
      <c r="AW18" s="215"/>
      <c r="AX18" s="216" t="str">
        <f t="shared" si="4"/>
        <v/>
      </c>
      <c r="AY18" s="216"/>
      <c r="AZ18" s="216" t="str">
        <f t="shared" si="5"/>
        <v/>
      </c>
      <c r="BA18" s="216"/>
      <c r="BB18" s="216">
        <f t="shared" si="6"/>
        <v>0</v>
      </c>
      <c r="BC18" s="216"/>
      <c r="BE18" s="15">
        <f t="shared" si="7"/>
        <v>0</v>
      </c>
      <c r="BF18" s="15">
        <f t="shared" si="8"/>
        <v>0</v>
      </c>
      <c r="BG18" s="15">
        <f t="shared" si="32"/>
        <v>0</v>
      </c>
      <c r="BH18" s="15">
        <f t="shared" si="9"/>
        <v>0</v>
      </c>
      <c r="BI18" s="15">
        <f t="shared" si="10"/>
        <v>0</v>
      </c>
      <c r="BJ18" s="15">
        <f t="shared" si="33"/>
        <v>0</v>
      </c>
      <c r="BK18" s="15">
        <f t="shared" si="11"/>
        <v>0</v>
      </c>
      <c r="BL18" s="15">
        <f t="shared" si="12"/>
        <v>0</v>
      </c>
      <c r="BM18" s="15">
        <f t="shared" si="13"/>
        <v>0</v>
      </c>
      <c r="BN18" s="15">
        <f t="shared" si="34"/>
        <v>0</v>
      </c>
      <c r="BO18" s="15">
        <f t="shared" si="14"/>
        <v>0</v>
      </c>
      <c r="BP18" s="15">
        <f t="shared" si="15"/>
        <v>0</v>
      </c>
      <c r="BQ18" s="15">
        <f t="shared" si="16"/>
        <v>0</v>
      </c>
      <c r="BR18" s="15">
        <f t="shared" si="17"/>
        <v>0</v>
      </c>
      <c r="BS18" s="15">
        <f t="shared" si="18"/>
        <v>0</v>
      </c>
      <c r="BT18" s="15" t="str">
        <f t="shared" si="19"/>
        <v/>
      </c>
      <c r="BU18" s="15" t="str">
        <f t="shared" si="20"/>
        <v/>
      </c>
      <c r="BV18" s="128" t="str">
        <f t="shared" si="21"/>
        <v/>
      </c>
      <c r="BW18" s="15"/>
      <c r="BX18" s="15" t="str">
        <f t="shared" si="22"/>
        <v/>
      </c>
      <c r="BY18" s="15" t="str">
        <f t="shared" si="23"/>
        <v/>
      </c>
      <c r="BZ18" s="128" t="str">
        <f t="shared" si="24"/>
        <v/>
      </c>
      <c r="CA18" s="15"/>
      <c r="CB18" s="15" t="str">
        <f t="shared" si="25"/>
        <v/>
      </c>
      <c r="CC18" s="16" t="str">
        <f t="shared" si="26"/>
        <v/>
      </c>
      <c r="CD18" s="128" t="str">
        <f t="shared" si="27"/>
        <v/>
      </c>
      <c r="CE18" s="15"/>
      <c r="CF18" s="15" t="str">
        <f t="shared" si="28"/>
        <v/>
      </c>
      <c r="CG18" s="15" t="str">
        <f t="shared" si="29"/>
        <v/>
      </c>
      <c r="CH18" s="128" t="str">
        <f t="shared" si="30"/>
        <v/>
      </c>
      <c r="CI18" s="15"/>
      <c r="CJ18" s="15" t="str">
        <f t="shared" si="31"/>
        <v/>
      </c>
      <c r="CK18" s="45"/>
      <c r="CL18" s="4" t="s">
        <v>47</v>
      </c>
      <c r="CM18" s="37">
        <v>0</v>
      </c>
      <c r="CN18" s="5">
        <v>0</v>
      </c>
      <c r="CO18" s="23"/>
      <c r="CP18" s="24">
        <v>600000</v>
      </c>
      <c r="CQ18" s="24">
        <v>500000</v>
      </c>
      <c r="CR18" s="7">
        <v>400000</v>
      </c>
      <c r="CS18" s="1"/>
      <c r="CT18" s="204" t="s">
        <v>127</v>
      </c>
      <c r="CU18" s="205"/>
      <c r="CV18" s="194" t="s">
        <v>97</v>
      </c>
      <c r="CW18" s="195"/>
      <c r="CX18" s="195"/>
      <c r="CY18" s="195"/>
      <c r="CZ18" s="195"/>
      <c r="DA18" s="196"/>
      <c r="DB18" s="197" t="s">
        <v>98</v>
      </c>
      <c r="DC18" s="197"/>
      <c r="DD18" s="197"/>
      <c r="DE18" s="197"/>
      <c r="DF18" s="197"/>
      <c r="DG18" s="197"/>
      <c r="DH18" s="197" t="s">
        <v>99</v>
      </c>
      <c r="DI18" s="197"/>
      <c r="DJ18" s="197"/>
      <c r="DK18" s="197"/>
      <c r="DL18" s="197"/>
      <c r="DM18" s="197"/>
      <c r="DN18" s="197" t="s">
        <v>100</v>
      </c>
      <c r="DO18" s="197"/>
      <c r="DP18" s="197"/>
      <c r="DQ18" s="197"/>
      <c r="DR18" s="197"/>
      <c r="DS18" s="198"/>
      <c r="EE18" s="133"/>
    </row>
    <row r="19" spans="1:135" ht="18.75" customHeight="1" x14ac:dyDescent="0.4">
      <c r="Z19" s="21"/>
      <c r="AD19" s="21" t="s">
        <v>171</v>
      </c>
      <c r="AS19" s="122" t="s">
        <v>169</v>
      </c>
      <c r="AT19" s="27"/>
      <c r="AX19" s="226">
        <f>COUNTIF(AX11:AY18,"err")</f>
        <v>0</v>
      </c>
      <c r="AY19" s="226"/>
      <c r="AZ19" s="226">
        <f>COUNTIF(AZ11:BA18,"err")</f>
        <v>0</v>
      </c>
      <c r="BA19" s="226"/>
      <c r="BB19" s="227">
        <f>SUM(BB11:BC18)</f>
        <v>0</v>
      </c>
      <c r="BC19" s="226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131">
        <f>SUM(BV11:BV18)</f>
        <v>0</v>
      </c>
      <c r="BW19" s="78">
        <f>IF(SUM(BU11:BU18)&gt;0,ir_byo,0)</f>
        <v>0</v>
      </c>
      <c r="BX19" s="72"/>
      <c r="BY19" s="72"/>
      <c r="BZ19" s="131">
        <f>SUM(BZ11:BZ18)</f>
        <v>0</v>
      </c>
      <c r="CA19" s="78">
        <f>IF(SUM(BY11:BY18)&gt;0,si_byo,0)</f>
        <v>0</v>
      </c>
      <c r="CB19" s="72"/>
      <c r="CC19" s="72"/>
      <c r="CD19" s="130">
        <f>SUM(CD11:CD18)</f>
        <v>0</v>
      </c>
      <c r="CE19" s="78">
        <f>IF(SUM(CC11:CC18)&gt;0,kg_byo,0)</f>
        <v>0</v>
      </c>
      <c r="CF19" s="137"/>
      <c r="CG19" s="137"/>
      <c r="CH19" s="130">
        <f>SUM(CH11:CH18)</f>
        <v>0</v>
      </c>
      <c r="CI19" s="78">
        <f>IF(SUM(CG11:CG18)&gt;0,BI6,0)</f>
        <v>0</v>
      </c>
      <c r="CJ19" s="130">
        <f>SUM(CJ11:CJ18)</f>
        <v>0</v>
      </c>
      <c r="CK19" s="45"/>
      <c r="CL19" s="4" t="s">
        <v>49</v>
      </c>
      <c r="CM19" s="37">
        <v>1</v>
      </c>
      <c r="CN19" s="9">
        <v>1300000</v>
      </c>
      <c r="CO19" s="25">
        <v>0.75</v>
      </c>
      <c r="CP19" s="26">
        <v>275000</v>
      </c>
      <c r="CQ19" s="26">
        <v>175000</v>
      </c>
      <c r="CR19" s="11">
        <v>75000</v>
      </c>
      <c r="CS19" s="1"/>
      <c r="CT19" s="206"/>
      <c r="CU19" s="207"/>
      <c r="CV19" s="194" t="s">
        <v>101</v>
      </c>
      <c r="CW19" s="195"/>
      <c r="CX19" s="195"/>
      <c r="CY19" s="195"/>
      <c r="CZ19" s="195"/>
      <c r="DA19" s="196"/>
      <c r="DB19" s="197" t="s">
        <v>102</v>
      </c>
      <c r="DC19" s="197"/>
      <c r="DD19" s="197"/>
      <c r="DE19" s="197"/>
      <c r="DF19" s="197"/>
      <c r="DG19" s="197"/>
      <c r="DH19" s="197" t="s">
        <v>103</v>
      </c>
      <c r="DI19" s="197"/>
      <c r="DJ19" s="197"/>
      <c r="DK19" s="197"/>
      <c r="DL19" s="197"/>
      <c r="DM19" s="197"/>
      <c r="DN19" s="197" t="s">
        <v>104</v>
      </c>
      <c r="DO19" s="197"/>
      <c r="DP19" s="197"/>
      <c r="DQ19" s="197"/>
      <c r="DR19" s="197"/>
      <c r="DS19" s="198"/>
      <c r="EE19" s="133"/>
    </row>
    <row r="20" spans="1:135" ht="18.75" customHeight="1" x14ac:dyDescent="0.4">
      <c r="X20" s="110"/>
      <c r="Y20" s="22"/>
      <c r="Z20" s="110"/>
      <c r="AA20" s="22"/>
      <c r="AB20" s="22"/>
      <c r="AC20" s="22"/>
      <c r="AD20" s="22"/>
      <c r="AE20" s="22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22"/>
      <c r="AS20" s="22"/>
      <c r="AT20" s="34"/>
      <c r="BE20" s="111"/>
      <c r="BF20" s="22"/>
      <c r="BG20" s="22"/>
      <c r="BH20" s="22"/>
      <c r="BI20" s="22"/>
      <c r="BJ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80">
        <f>COUNTIF(CC11:CC18,"&gt;0")</f>
        <v>0</v>
      </c>
      <c r="CD20" s="125"/>
      <c r="CE20" s="22"/>
      <c r="CF20" s="22"/>
      <c r="CG20" s="80">
        <f>COUNTIF(CG11:CG18,"&gt;0")</f>
        <v>0</v>
      </c>
      <c r="CH20" s="22"/>
      <c r="CI20" s="22"/>
      <c r="CJ20" s="22"/>
      <c r="CK20" s="45"/>
      <c r="CL20" s="4" t="s">
        <v>51</v>
      </c>
      <c r="CM20" s="37">
        <v>2</v>
      </c>
      <c r="CN20" s="9">
        <v>4100000</v>
      </c>
      <c r="CO20" s="25">
        <v>0.85</v>
      </c>
      <c r="CP20" s="26">
        <v>685000</v>
      </c>
      <c r="CQ20" s="26">
        <v>585000</v>
      </c>
      <c r="CR20" s="11">
        <v>485000</v>
      </c>
      <c r="CS20" s="1"/>
      <c r="CT20" s="206"/>
      <c r="CU20" s="207"/>
      <c r="CV20" s="194" t="s">
        <v>105</v>
      </c>
      <c r="CW20" s="195"/>
      <c r="CX20" s="195"/>
      <c r="CY20" s="195"/>
      <c r="CZ20" s="195"/>
      <c r="DA20" s="196"/>
      <c r="DB20" s="197" t="s">
        <v>106</v>
      </c>
      <c r="DC20" s="197"/>
      <c r="DD20" s="197"/>
      <c r="DE20" s="197"/>
      <c r="DF20" s="197"/>
      <c r="DG20" s="197"/>
      <c r="DH20" s="197" t="s">
        <v>107</v>
      </c>
      <c r="DI20" s="197"/>
      <c r="DJ20" s="197"/>
      <c r="DK20" s="197"/>
      <c r="DL20" s="197"/>
      <c r="DM20" s="197"/>
      <c r="DN20" s="197" t="s">
        <v>108</v>
      </c>
      <c r="DO20" s="197"/>
      <c r="DP20" s="197"/>
      <c r="DQ20" s="197"/>
      <c r="DR20" s="197"/>
      <c r="DS20" s="198"/>
    </row>
    <row r="21" spans="1:135" ht="18.75" customHeight="1" x14ac:dyDescent="0.4">
      <c r="B21" s="161" t="s">
        <v>192</v>
      </c>
      <c r="Y21" s="110"/>
      <c r="Z21" s="110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BE21" s="111"/>
      <c r="BF21" s="22"/>
      <c r="BG21" s="22"/>
      <c r="BH21" s="22"/>
      <c r="BI21" s="22"/>
      <c r="BJ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109"/>
      <c r="CF21" s="136"/>
      <c r="CG21" s="136"/>
      <c r="CH21" s="136"/>
      <c r="CI21" s="136"/>
      <c r="CJ21" s="136"/>
      <c r="CK21" s="43"/>
      <c r="CL21" s="4" t="s">
        <v>53</v>
      </c>
      <c r="CM21" s="37">
        <v>3</v>
      </c>
      <c r="CN21" s="9">
        <v>7700000</v>
      </c>
      <c r="CO21" s="25">
        <v>0.95</v>
      </c>
      <c r="CP21" s="26">
        <v>1455000</v>
      </c>
      <c r="CQ21" s="26">
        <v>1355000</v>
      </c>
      <c r="CR21" s="11">
        <v>1255000</v>
      </c>
      <c r="CS21" s="1"/>
      <c r="CT21" s="206"/>
      <c r="CU21" s="207"/>
      <c r="CV21" s="194" t="s">
        <v>109</v>
      </c>
      <c r="CW21" s="195"/>
      <c r="CX21" s="195"/>
      <c r="CY21" s="195"/>
      <c r="CZ21" s="195"/>
      <c r="DA21" s="196"/>
      <c r="DB21" s="197" t="s">
        <v>110</v>
      </c>
      <c r="DC21" s="197"/>
      <c r="DD21" s="197"/>
      <c r="DE21" s="197"/>
      <c r="DF21" s="197"/>
      <c r="DG21" s="197"/>
      <c r="DH21" s="197" t="s">
        <v>111</v>
      </c>
      <c r="DI21" s="197"/>
      <c r="DJ21" s="197"/>
      <c r="DK21" s="197"/>
      <c r="DL21" s="197"/>
      <c r="DM21" s="197"/>
      <c r="DN21" s="197" t="s">
        <v>112</v>
      </c>
      <c r="DO21" s="197"/>
      <c r="DP21" s="197"/>
      <c r="DQ21" s="197"/>
      <c r="DR21" s="197"/>
      <c r="DS21" s="198"/>
      <c r="EE21" s="36"/>
    </row>
    <row r="22" spans="1:135" ht="18.75" customHeight="1" thickBot="1" x14ac:dyDescent="0.45">
      <c r="A22" s="124">
        <f>COUNTIF((B11:H18),age_5)</f>
        <v>0</v>
      </c>
      <c r="X22" s="110"/>
      <c r="Y22" s="110"/>
      <c r="Z22" s="110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BE22" s="111"/>
      <c r="BF22" s="22"/>
      <c r="BG22" s="22"/>
      <c r="BH22" s="22"/>
      <c r="BI22" s="22"/>
      <c r="BJ22" s="22"/>
      <c r="BL22" s="22"/>
      <c r="BM22" s="22"/>
      <c r="BN22" s="22"/>
      <c r="BO22" s="22"/>
      <c r="BP22" s="22"/>
      <c r="BQ22" s="22"/>
      <c r="BR22" s="22"/>
      <c r="BS22" s="22"/>
      <c r="BT22" s="21" t="s">
        <v>130</v>
      </c>
      <c r="BU22" s="21" t="s">
        <v>131</v>
      </c>
      <c r="BV22" s="21"/>
      <c r="BW22" s="22"/>
      <c r="BX22" s="22"/>
      <c r="CE22" s="35"/>
      <c r="CF22" s="34"/>
      <c r="CG22" s="34"/>
      <c r="CH22" s="34"/>
      <c r="CI22" s="34"/>
      <c r="CJ22" s="34"/>
      <c r="CK22" s="43"/>
      <c r="CL22" s="4" t="s">
        <v>54</v>
      </c>
      <c r="CM22" s="37">
        <v>4</v>
      </c>
      <c r="CN22" s="9">
        <v>10000000</v>
      </c>
      <c r="CO22" s="25"/>
      <c r="CP22" s="26">
        <v>1955000</v>
      </c>
      <c r="CQ22" s="26">
        <v>1855000</v>
      </c>
      <c r="CR22" s="11">
        <v>1755000</v>
      </c>
      <c r="CS22" s="1"/>
      <c r="CT22" s="208"/>
      <c r="CU22" s="209"/>
      <c r="CV22" s="194" t="s">
        <v>113</v>
      </c>
      <c r="CW22" s="195"/>
      <c r="CX22" s="195"/>
      <c r="CY22" s="195"/>
      <c r="CZ22" s="195"/>
      <c r="DA22" s="196"/>
      <c r="DB22" s="197" t="s">
        <v>114</v>
      </c>
      <c r="DC22" s="197"/>
      <c r="DD22" s="197"/>
      <c r="DE22" s="197"/>
      <c r="DF22" s="197"/>
      <c r="DG22" s="197"/>
      <c r="DH22" s="197" t="s">
        <v>115</v>
      </c>
      <c r="DI22" s="197"/>
      <c r="DJ22" s="197"/>
      <c r="DK22" s="197"/>
      <c r="DL22" s="197"/>
      <c r="DM22" s="197"/>
      <c r="DN22" s="197" t="s">
        <v>116</v>
      </c>
      <c r="DO22" s="197"/>
      <c r="DP22" s="197"/>
      <c r="DQ22" s="197"/>
      <c r="DR22" s="197"/>
      <c r="DS22" s="198"/>
    </row>
    <row r="23" spans="1:135" ht="18.75" customHeight="1" thickBot="1" x14ac:dyDescent="0.45">
      <c r="A23" s="160"/>
      <c r="B23" s="160"/>
      <c r="C23" s="160"/>
      <c r="D23" s="160"/>
      <c r="E23" s="83"/>
      <c r="F23" s="160"/>
      <c r="G23" s="160"/>
      <c r="H23" s="160"/>
      <c r="I23" s="160"/>
      <c r="J23" s="160"/>
      <c r="K23" s="160"/>
      <c r="L23" s="160"/>
      <c r="V23" s="120" t="s">
        <v>167</v>
      </c>
      <c r="W23" s="201">
        <f>IF(kanyu="","",I36+N36+S36+X36)</f>
        <v>0</v>
      </c>
      <c r="X23" s="202"/>
      <c r="Y23" s="202"/>
      <c r="Z23" s="202"/>
      <c r="AA23" s="202"/>
      <c r="AB23" s="203"/>
      <c r="AC23" s="1" t="s">
        <v>57</v>
      </c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BE23" s="111"/>
      <c r="BF23" s="22"/>
      <c r="BG23" s="22"/>
      <c r="BH23" s="22"/>
      <c r="BI23" s="22"/>
      <c r="BJ23" s="22"/>
      <c r="BL23" s="22"/>
      <c r="BM23" s="22"/>
      <c r="BN23" s="22"/>
      <c r="BO23" s="22"/>
      <c r="BP23" s="22"/>
      <c r="BQ23" s="22"/>
      <c r="BR23" s="22"/>
      <c r="BS23" s="22"/>
      <c r="BT23" s="73">
        <f>SUM(BH11:BH18)</f>
        <v>0</v>
      </c>
      <c r="BU23" s="73">
        <f>IF(SUM(BG11:BG18)=0,1,SUM(BG11:BG18))</f>
        <v>1</v>
      </c>
      <c r="BV23" s="126"/>
      <c r="BW23" s="22"/>
      <c r="BX23" s="22"/>
      <c r="CE23" s="35"/>
      <c r="CF23" s="34"/>
      <c r="CG23" s="34"/>
      <c r="CH23" s="34"/>
      <c r="CI23" s="34"/>
      <c r="CJ23" s="34"/>
      <c r="CK23" s="43"/>
      <c r="CL23" s="8" t="s">
        <v>55</v>
      </c>
      <c r="CM23" s="37">
        <v>0</v>
      </c>
      <c r="CN23" s="9">
        <v>0</v>
      </c>
      <c r="CO23" s="25"/>
      <c r="CP23" s="26">
        <v>1100000</v>
      </c>
      <c r="CQ23" s="26">
        <v>1000000</v>
      </c>
      <c r="CR23" s="11">
        <v>900000</v>
      </c>
      <c r="CS23" s="1"/>
      <c r="CT23" s="189" t="s">
        <v>128</v>
      </c>
      <c r="CU23" s="190"/>
      <c r="CV23" s="194" t="s">
        <v>117</v>
      </c>
      <c r="CW23" s="195"/>
      <c r="CX23" s="195"/>
      <c r="CY23" s="195"/>
      <c r="CZ23" s="195"/>
      <c r="DA23" s="196"/>
      <c r="DB23" s="197" t="s">
        <v>118</v>
      </c>
      <c r="DC23" s="197"/>
      <c r="DD23" s="197"/>
      <c r="DE23" s="197"/>
      <c r="DF23" s="197"/>
      <c r="DG23" s="197"/>
      <c r="DH23" s="197" t="s">
        <v>119</v>
      </c>
      <c r="DI23" s="197"/>
      <c r="DJ23" s="197"/>
      <c r="DK23" s="197"/>
      <c r="DL23" s="197"/>
      <c r="DM23" s="197"/>
      <c r="DN23" s="197" t="s">
        <v>120</v>
      </c>
      <c r="DO23" s="197"/>
      <c r="DP23" s="197"/>
      <c r="DQ23" s="197"/>
      <c r="DR23" s="197"/>
      <c r="DS23" s="198"/>
    </row>
    <row r="24" spans="1:135" ht="18.75" customHeight="1" x14ac:dyDescent="0.4">
      <c r="V24" s="118" t="s">
        <v>168</v>
      </c>
      <c r="W24" s="210">
        <f>W23/LEFT(kanyu,LEN(kanyu)-2)</f>
        <v>0</v>
      </c>
      <c r="X24" s="211"/>
      <c r="Y24" s="211"/>
      <c r="Z24" s="211"/>
      <c r="AA24" s="211"/>
      <c r="AB24" s="212"/>
      <c r="AC24" s="1" t="s">
        <v>57</v>
      </c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1" t="s">
        <v>136</v>
      </c>
      <c r="BT24" s="79" t="s">
        <v>132</v>
      </c>
      <c r="BU24" s="79" t="s">
        <v>133</v>
      </c>
      <c r="BV24" s="79" t="s">
        <v>134</v>
      </c>
      <c r="BX24" s="22"/>
      <c r="CE24" s="35"/>
      <c r="CF24" s="34"/>
      <c r="CG24" s="34"/>
      <c r="CH24" s="34"/>
      <c r="CI24" s="34"/>
      <c r="CJ24" s="34"/>
      <c r="CK24" s="38"/>
      <c r="CL24" s="22"/>
      <c r="CM24" s="37">
        <v>1</v>
      </c>
      <c r="CN24" s="9">
        <v>3300000</v>
      </c>
      <c r="CO24" s="25">
        <v>0.75</v>
      </c>
      <c r="CP24" s="26">
        <v>275000</v>
      </c>
      <c r="CQ24" s="26">
        <v>175000</v>
      </c>
      <c r="CR24" s="11">
        <v>75000</v>
      </c>
      <c r="CS24" s="1"/>
      <c r="CT24" s="191"/>
      <c r="CU24" s="190"/>
      <c r="CV24" s="194" t="s">
        <v>121</v>
      </c>
      <c r="CW24" s="195"/>
      <c r="CX24" s="195"/>
      <c r="CY24" s="195"/>
      <c r="CZ24" s="195"/>
      <c r="DA24" s="196"/>
      <c r="DB24" s="197" t="s">
        <v>122</v>
      </c>
      <c r="DC24" s="197"/>
      <c r="DD24" s="197"/>
      <c r="DE24" s="197"/>
      <c r="DF24" s="197"/>
      <c r="DG24" s="197"/>
      <c r="DH24" s="197" t="s">
        <v>123</v>
      </c>
      <c r="DI24" s="197"/>
      <c r="DJ24" s="197"/>
      <c r="DK24" s="197"/>
      <c r="DL24" s="197"/>
      <c r="DM24" s="197"/>
      <c r="DN24" s="197" t="s">
        <v>124</v>
      </c>
      <c r="DO24" s="197"/>
      <c r="DP24" s="197"/>
      <c r="DQ24" s="197"/>
      <c r="DR24" s="197"/>
      <c r="DS24" s="198"/>
    </row>
    <row r="25" spans="1:135" ht="18.75" customHeight="1" x14ac:dyDescent="0.4">
      <c r="B25" s="108" t="s">
        <v>58</v>
      </c>
      <c r="Z25" s="110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1" t="s">
        <v>135</v>
      </c>
      <c r="BT25" s="73">
        <f>IF(SUM(BU11:BU18)&gt;0,430000+(100000*(BU23-1)),0)</f>
        <v>0</v>
      </c>
      <c r="BU25" s="73" t="b">
        <f>IF(SUM(BU11:BU18)&gt;0,BT23*305000+430000+(100000*(BU23-1)))</f>
        <v>0</v>
      </c>
      <c r="BV25" s="73" t="b">
        <f>IF(SUM(BU11:BU18)&gt;0,BT23*560000+430000+(100000*(BU23-1)))</f>
        <v>0</v>
      </c>
      <c r="BX25" s="22"/>
      <c r="CE25" s="35"/>
      <c r="CF25" s="34"/>
      <c r="CG25" s="34"/>
      <c r="CH25" s="34"/>
      <c r="CI25" s="34"/>
      <c r="CJ25" s="34"/>
      <c r="CK25" s="38"/>
      <c r="CL25" s="22"/>
      <c r="CM25" s="37">
        <v>2</v>
      </c>
      <c r="CN25" s="9">
        <v>4100000</v>
      </c>
      <c r="CO25" s="25">
        <v>0.85</v>
      </c>
      <c r="CP25" s="26">
        <v>685000</v>
      </c>
      <c r="CQ25" s="26">
        <v>585000</v>
      </c>
      <c r="CR25" s="11">
        <v>485000</v>
      </c>
      <c r="CS25" s="1"/>
      <c r="CT25" s="191"/>
      <c r="CU25" s="190"/>
      <c r="CV25" s="194" t="s">
        <v>105</v>
      </c>
      <c r="CW25" s="195"/>
      <c r="CX25" s="195"/>
      <c r="CY25" s="195"/>
      <c r="CZ25" s="195"/>
      <c r="DA25" s="196"/>
      <c r="DB25" s="197" t="s">
        <v>106</v>
      </c>
      <c r="DC25" s="197"/>
      <c r="DD25" s="197"/>
      <c r="DE25" s="197"/>
      <c r="DF25" s="197"/>
      <c r="DG25" s="197"/>
      <c r="DH25" s="197" t="s">
        <v>107</v>
      </c>
      <c r="DI25" s="197"/>
      <c r="DJ25" s="197"/>
      <c r="DK25" s="197"/>
      <c r="DL25" s="197"/>
      <c r="DM25" s="197"/>
      <c r="DN25" s="197" t="s">
        <v>108</v>
      </c>
      <c r="DO25" s="197"/>
      <c r="DP25" s="197"/>
      <c r="DQ25" s="197"/>
      <c r="DR25" s="197"/>
      <c r="DS25" s="198"/>
    </row>
    <row r="26" spans="1:135" ht="18.75" customHeight="1" x14ac:dyDescent="0.4">
      <c r="B26" s="173" t="s">
        <v>59</v>
      </c>
      <c r="C26" s="173"/>
      <c r="D26" s="173"/>
      <c r="E26" s="173"/>
      <c r="F26" s="173"/>
      <c r="G26" s="173"/>
      <c r="H26" s="173"/>
      <c r="I26" s="173" t="s">
        <v>56</v>
      </c>
      <c r="J26" s="173"/>
      <c r="K26" s="173"/>
      <c r="L26" s="173"/>
      <c r="M26" s="173"/>
      <c r="N26" s="173" t="s">
        <v>60</v>
      </c>
      <c r="O26" s="173"/>
      <c r="P26" s="173"/>
      <c r="Q26" s="173"/>
      <c r="R26" s="173"/>
      <c r="S26" s="173" t="s">
        <v>61</v>
      </c>
      <c r="T26" s="173"/>
      <c r="U26" s="173"/>
      <c r="V26" s="173"/>
      <c r="W26" s="173"/>
      <c r="X26" s="173" t="s">
        <v>177</v>
      </c>
      <c r="Y26" s="173"/>
      <c r="Z26" s="173"/>
      <c r="AA26" s="173"/>
      <c r="AB26" s="173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1" t="s">
        <v>136</v>
      </c>
      <c r="BT26" s="75" t="str">
        <f>IF(BT23&gt;0,IF(BT27&lt;=BT25,"7割",IF(BT27&lt;=BU25,"5割",IF(BT27&lt;=BV25,"2割",""))),"")</f>
        <v/>
      </c>
      <c r="BU26" s="74"/>
      <c r="BV26" s="74"/>
      <c r="BW26" s="74"/>
      <c r="BX26" s="22"/>
      <c r="BY26" s="22"/>
      <c r="BZ26" s="22"/>
      <c r="CA26" s="22"/>
      <c r="CB26" s="22"/>
      <c r="CC26" s="22"/>
      <c r="CD26" s="22"/>
      <c r="CE26" s="109"/>
      <c r="CF26" s="136"/>
      <c r="CG26" s="136"/>
      <c r="CH26" s="136"/>
      <c r="CI26" s="136"/>
      <c r="CJ26" s="136"/>
      <c r="CK26" s="38"/>
      <c r="CL26" s="22"/>
      <c r="CM26" s="37">
        <v>3</v>
      </c>
      <c r="CN26" s="9">
        <v>7700000</v>
      </c>
      <c r="CO26" s="25">
        <v>0.95</v>
      </c>
      <c r="CP26" s="26">
        <v>1455000</v>
      </c>
      <c r="CQ26" s="26">
        <v>1355000</v>
      </c>
      <c r="CR26" s="11">
        <v>1255000</v>
      </c>
      <c r="CS26" s="1"/>
      <c r="CT26" s="191"/>
      <c r="CU26" s="190"/>
      <c r="CV26" s="194" t="s">
        <v>109</v>
      </c>
      <c r="CW26" s="195"/>
      <c r="CX26" s="195"/>
      <c r="CY26" s="195"/>
      <c r="CZ26" s="195"/>
      <c r="DA26" s="196"/>
      <c r="DB26" s="197" t="s">
        <v>110</v>
      </c>
      <c r="DC26" s="197"/>
      <c r="DD26" s="197"/>
      <c r="DE26" s="197"/>
      <c r="DF26" s="197"/>
      <c r="DG26" s="197"/>
      <c r="DH26" s="197" t="s">
        <v>111</v>
      </c>
      <c r="DI26" s="197"/>
      <c r="DJ26" s="197"/>
      <c r="DK26" s="197"/>
      <c r="DL26" s="197"/>
      <c r="DM26" s="197"/>
      <c r="DN26" s="197" t="s">
        <v>112</v>
      </c>
      <c r="DO26" s="197"/>
      <c r="DP26" s="197"/>
      <c r="DQ26" s="197"/>
      <c r="DR26" s="197"/>
      <c r="DS26" s="198"/>
    </row>
    <row r="27" spans="1:135" ht="18.75" customHeight="1" x14ac:dyDescent="0.4">
      <c r="B27" s="174" t="s">
        <v>62</v>
      </c>
      <c r="C27" s="174"/>
      <c r="D27" s="174"/>
      <c r="E27" s="174"/>
      <c r="F27" s="174"/>
      <c r="G27" s="174"/>
      <c r="H27" s="174"/>
      <c r="I27" s="182">
        <f>IF(kanyu="","",SUM(AP11:AS18))</f>
        <v>0</v>
      </c>
      <c r="J27" s="182"/>
      <c r="K27" s="182"/>
      <c r="L27" s="182"/>
      <c r="M27" s="12" t="s">
        <v>57</v>
      </c>
      <c r="N27" s="182">
        <f>IF(kanyu="","",SUM(AP11:AS18))</f>
        <v>0</v>
      </c>
      <c r="O27" s="182"/>
      <c r="P27" s="182"/>
      <c r="Q27" s="182"/>
      <c r="R27" s="12" t="s">
        <v>57</v>
      </c>
      <c r="S27" s="182">
        <f>IF(kanyu="","",SUM(AT11:AW18))</f>
        <v>0</v>
      </c>
      <c r="T27" s="182"/>
      <c r="U27" s="182"/>
      <c r="V27" s="182"/>
      <c r="W27" s="12" t="s">
        <v>57</v>
      </c>
      <c r="X27" s="182">
        <f>IF(kanyu="","",SUM(AP11:AS18))</f>
        <v>0</v>
      </c>
      <c r="Y27" s="182"/>
      <c r="Z27" s="182"/>
      <c r="AA27" s="182"/>
      <c r="AB27" s="12" t="s">
        <v>57</v>
      </c>
      <c r="AC27" s="135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1" t="s">
        <v>137</v>
      </c>
      <c r="BT27" s="73">
        <f>SUM(BO11:BO18)</f>
        <v>0</v>
      </c>
      <c r="BU27" s="74"/>
      <c r="BV27" s="74"/>
      <c r="BW27" s="74"/>
      <c r="BX27" s="22"/>
      <c r="BY27" s="22"/>
      <c r="BZ27" s="22"/>
      <c r="CA27" s="22"/>
      <c r="CB27" s="22"/>
      <c r="CC27" s="22"/>
      <c r="CD27" s="22"/>
      <c r="CE27" s="109"/>
      <c r="CF27" s="136"/>
      <c r="CG27" s="136"/>
      <c r="CH27" s="136"/>
      <c r="CI27" s="136"/>
      <c r="CJ27" s="136"/>
      <c r="CK27" s="38"/>
      <c r="CL27" s="22"/>
      <c r="CM27" s="37">
        <v>4</v>
      </c>
      <c r="CN27" s="17">
        <v>10000000</v>
      </c>
      <c r="CO27" s="28"/>
      <c r="CP27" s="29">
        <v>1955000</v>
      </c>
      <c r="CQ27" s="29">
        <v>1855000</v>
      </c>
      <c r="CR27" s="19">
        <v>1755000</v>
      </c>
      <c r="CS27" s="1"/>
      <c r="CT27" s="192"/>
      <c r="CU27" s="193"/>
      <c r="CV27" s="186" t="s">
        <v>113</v>
      </c>
      <c r="CW27" s="187"/>
      <c r="CX27" s="187"/>
      <c r="CY27" s="187"/>
      <c r="CZ27" s="187"/>
      <c r="DA27" s="188"/>
      <c r="DB27" s="199" t="s">
        <v>114</v>
      </c>
      <c r="DC27" s="199"/>
      <c r="DD27" s="199"/>
      <c r="DE27" s="199"/>
      <c r="DF27" s="199"/>
      <c r="DG27" s="199"/>
      <c r="DH27" s="199" t="s">
        <v>115</v>
      </c>
      <c r="DI27" s="199"/>
      <c r="DJ27" s="199"/>
      <c r="DK27" s="199"/>
      <c r="DL27" s="199"/>
      <c r="DM27" s="199"/>
      <c r="DN27" s="199" t="s">
        <v>116</v>
      </c>
      <c r="DO27" s="199"/>
      <c r="DP27" s="199"/>
      <c r="DQ27" s="199"/>
      <c r="DR27" s="199"/>
      <c r="DS27" s="200"/>
    </row>
    <row r="28" spans="1:135" ht="18.75" customHeight="1" x14ac:dyDescent="0.4">
      <c r="B28" s="174" t="s">
        <v>63</v>
      </c>
      <c r="C28" s="174"/>
      <c r="D28" s="174"/>
      <c r="E28" s="174"/>
      <c r="F28" s="174"/>
      <c r="G28" s="174"/>
      <c r="H28" s="174"/>
      <c r="I28" s="182">
        <f>IF(kanyu="","",SUM(BT11:BT18))</f>
        <v>0</v>
      </c>
      <c r="J28" s="182"/>
      <c r="K28" s="182"/>
      <c r="L28" s="182"/>
      <c r="M28" s="12" t="s">
        <v>57</v>
      </c>
      <c r="N28" s="182">
        <f>IF(kanyu="","",SUM(BX11:BX18))</f>
        <v>0</v>
      </c>
      <c r="O28" s="182"/>
      <c r="P28" s="182"/>
      <c r="Q28" s="182"/>
      <c r="R28" s="12" t="s">
        <v>57</v>
      </c>
      <c r="S28" s="182">
        <f>IF(kanyu="","",SUM(CB11:CB18))</f>
        <v>0</v>
      </c>
      <c r="T28" s="182"/>
      <c r="U28" s="182"/>
      <c r="V28" s="182"/>
      <c r="W28" s="12" t="s">
        <v>57</v>
      </c>
      <c r="X28" s="182">
        <f>IF(kanyu="","",SUM(CF11:CF18))</f>
        <v>0</v>
      </c>
      <c r="Y28" s="182"/>
      <c r="Z28" s="182"/>
      <c r="AA28" s="182"/>
      <c r="AB28" s="12" t="s">
        <v>57</v>
      </c>
      <c r="AC28" s="135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1" t="s">
        <v>136</v>
      </c>
      <c r="BT28" s="22">
        <f>IF(BT26="",1,VLOOKUP(BT26,$BT$29:$BU$32,2,FALSE))</f>
        <v>1</v>
      </c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109"/>
      <c r="CF28" s="136"/>
      <c r="CG28" s="136"/>
      <c r="CH28" s="136"/>
      <c r="CI28" s="136"/>
      <c r="CJ28" s="136"/>
      <c r="CK28" s="39"/>
      <c r="CL28" s="22"/>
      <c r="CM28" s="37"/>
      <c r="CN28" s="20"/>
      <c r="CO28" s="3"/>
      <c r="CP28" s="20"/>
      <c r="CQ28" s="3"/>
      <c r="CR28" s="1"/>
      <c r="CS28" s="1"/>
      <c r="CT28" s="1"/>
      <c r="CU28" s="1"/>
    </row>
    <row r="29" spans="1:135" ht="18.75" customHeight="1" x14ac:dyDescent="0.4">
      <c r="B29" s="174" t="s">
        <v>64</v>
      </c>
      <c r="C29" s="174"/>
      <c r="D29" s="174"/>
      <c r="E29" s="174"/>
      <c r="F29" s="174"/>
      <c r="G29" s="174"/>
      <c r="H29" s="174"/>
      <c r="I29" s="182">
        <f>IF(kanyu="","",BT23)</f>
        <v>0</v>
      </c>
      <c r="J29" s="182"/>
      <c r="K29" s="182"/>
      <c r="L29" s="182"/>
      <c r="M29" s="12" t="s">
        <v>65</v>
      </c>
      <c r="N29" s="184">
        <f>IF(kanyu="","",BT23)</f>
        <v>0</v>
      </c>
      <c r="O29" s="183"/>
      <c r="P29" s="183"/>
      <c r="Q29" s="183"/>
      <c r="R29" s="12" t="s">
        <v>65</v>
      </c>
      <c r="S29" s="183">
        <f>IF(kanyu="","",CC20)</f>
        <v>0</v>
      </c>
      <c r="T29" s="183"/>
      <c r="U29" s="183"/>
      <c r="V29" s="183"/>
      <c r="W29" s="12" t="s">
        <v>65</v>
      </c>
      <c r="X29" s="183">
        <f>IF(kanyu="","",CG20)</f>
        <v>0</v>
      </c>
      <c r="Y29" s="183"/>
      <c r="Z29" s="183"/>
      <c r="AA29" s="183"/>
      <c r="AB29" s="12" t="s">
        <v>65</v>
      </c>
      <c r="AC29" s="135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76" t="s">
        <v>132</v>
      </c>
      <c r="BU29" s="77">
        <v>0.3</v>
      </c>
      <c r="BV29" s="77"/>
      <c r="BW29" s="22"/>
      <c r="BX29" s="22"/>
      <c r="BY29" s="22"/>
      <c r="BZ29" s="22"/>
      <c r="CA29" s="22"/>
      <c r="CB29" s="22"/>
      <c r="CC29" s="22"/>
      <c r="CD29" s="22"/>
      <c r="CE29" s="109"/>
      <c r="CF29" s="136"/>
      <c r="CG29" s="136"/>
      <c r="CH29" s="136"/>
      <c r="CI29" s="136"/>
      <c r="CJ29" s="136"/>
      <c r="CK29" s="39"/>
      <c r="CL29" s="22"/>
      <c r="CM29" s="37"/>
      <c r="CN29" s="20"/>
      <c r="CO29" s="3"/>
      <c r="CP29" s="20"/>
      <c r="CQ29" s="3"/>
      <c r="CR29" s="35"/>
      <c r="CS29" s="1"/>
      <c r="CT29" s="1"/>
      <c r="CU29" s="1"/>
    </row>
    <row r="30" spans="1:135" ht="18.75" customHeight="1" x14ac:dyDescent="0.4">
      <c r="B30" s="174" t="s">
        <v>173</v>
      </c>
      <c r="C30" s="174"/>
      <c r="D30" s="174"/>
      <c r="E30" s="174"/>
      <c r="F30" s="174"/>
      <c r="G30" s="174"/>
      <c r="H30" s="174"/>
      <c r="I30" s="182">
        <f>IF(kanyu="","",BV19)</f>
        <v>0</v>
      </c>
      <c r="J30" s="182"/>
      <c r="K30" s="182"/>
      <c r="L30" s="182"/>
      <c r="M30" s="12" t="s">
        <v>57</v>
      </c>
      <c r="N30" s="182">
        <f>IF(kanyu="","",BZ19)</f>
        <v>0</v>
      </c>
      <c r="O30" s="182"/>
      <c r="P30" s="182"/>
      <c r="Q30" s="182"/>
      <c r="R30" s="12" t="s">
        <v>57</v>
      </c>
      <c r="S30" s="182">
        <f>IF(kanyu="","",CD19)</f>
        <v>0</v>
      </c>
      <c r="T30" s="182"/>
      <c r="U30" s="182"/>
      <c r="V30" s="182"/>
      <c r="W30" s="12" t="s">
        <v>57</v>
      </c>
      <c r="X30" s="182">
        <f>IF(kanyu="","",CH19+CJ19)</f>
        <v>0</v>
      </c>
      <c r="Y30" s="182"/>
      <c r="Z30" s="182"/>
      <c r="AA30" s="182"/>
      <c r="AB30" s="12" t="s">
        <v>57</v>
      </c>
      <c r="AC30" s="135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76" t="s">
        <v>133</v>
      </c>
      <c r="BU30" s="77">
        <v>0.5</v>
      </c>
      <c r="BV30" s="77"/>
      <c r="BW30" s="22"/>
      <c r="BX30" s="22"/>
      <c r="BY30" s="22"/>
      <c r="BZ30" s="22"/>
      <c r="CA30" s="22"/>
      <c r="CB30" s="22"/>
      <c r="CC30" s="22"/>
      <c r="CD30" s="22"/>
      <c r="CE30" s="109"/>
      <c r="CF30" s="136"/>
      <c r="CG30" s="136"/>
      <c r="CH30" s="136"/>
      <c r="CI30" s="136"/>
      <c r="CJ30" s="136"/>
      <c r="CK30" s="39"/>
      <c r="CL30" s="22"/>
      <c r="CM30" s="37"/>
      <c r="CN30" s="20" t="s">
        <v>73</v>
      </c>
      <c r="CO30" s="3"/>
      <c r="CP30" s="47" t="s">
        <v>74</v>
      </c>
      <c r="CQ30" s="3"/>
      <c r="CR30" s="35"/>
      <c r="CS30" s="1"/>
      <c r="CT30" s="1"/>
      <c r="CU30" s="1"/>
    </row>
    <row r="31" spans="1:135" ht="18.75" customHeight="1" x14ac:dyDescent="0.4">
      <c r="B31" s="174" t="s">
        <v>66</v>
      </c>
      <c r="C31" s="174"/>
      <c r="D31" s="174"/>
      <c r="E31" s="174"/>
      <c r="F31" s="174"/>
      <c r="G31" s="174"/>
      <c r="H31" s="174"/>
      <c r="I31" s="182">
        <f>IF(kanyu="","",BW19*BT28)</f>
        <v>0</v>
      </c>
      <c r="J31" s="182"/>
      <c r="K31" s="182"/>
      <c r="L31" s="182"/>
      <c r="M31" s="12" t="s">
        <v>57</v>
      </c>
      <c r="N31" s="182">
        <f>IF(kanyu="","",CA19*BT28)</f>
        <v>0</v>
      </c>
      <c r="O31" s="182"/>
      <c r="P31" s="182"/>
      <c r="Q31" s="182"/>
      <c r="R31" s="12" t="s">
        <v>57</v>
      </c>
      <c r="S31" s="182">
        <f>IF(kanyu="","",CE19*BT28)</f>
        <v>0</v>
      </c>
      <c r="T31" s="182"/>
      <c r="U31" s="182"/>
      <c r="V31" s="182"/>
      <c r="W31" s="12" t="s">
        <v>57</v>
      </c>
      <c r="X31" s="182">
        <f>IF(kanyu="","",CI19*BT28)</f>
        <v>0</v>
      </c>
      <c r="Y31" s="182"/>
      <c r="Z31" s="182"/>
      <c r="AA31" s="182"/>
      <c r="AB31" s="12" t="s">
        <v>57</v>
      </c>
      <c r="AC31" s="135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76" t="s">
        <v>134</v>
      </c>
      <c r="BU31" s="77">
        <v>0.8</v>
      </c>
      <c r="BV31" s="77"/>
      <c r="BW31" s="22"/>
      <c r="BX31" s="22"/>
      <c r="BY31" s="22"/>
      <c r="BZ31" s="22"/>
      <c r="CA31" s="22"/>
      <c r="CB31" s="22"/>
      <c r="CC31" s="22"/>
      <c r="CD31" s="22"/>
      <c r="CE31" s="109"/>
      <c r="CF31" s="136"/>
      <c r="CG31" s="136"/>
      <c r="CH31" s="136"/>
      <c r="CI31" s="136"/>
      <c r="CJ31" s="136"/>
      <c r="CK31" s="39"/>
      <c r="CL31" s="22"/>
      <c r="CM31" s="37">
        <v>0</v>
      </c>
      <c r="CN31" s="5">
        <v>0</v>
      </c>
      <c r="CO31" s="30"/>
      <c r="CP31" s="7">
        <v>430000</v>
      </c>
      <c r="CQ31" s="3"/>
      <c r="CR31" s="35"/>
      <c r="CS31" s="1"/>
      <c r="CT31" s="1"/>
      <c r="CU31" s="1"/>
    </row>
    <row r="32" spans="1:135" ht="18.75" customHeight="1" x14ac:dyDescent="0.4">
      <c r="B32" s="174" t="s">
        <v>138</v>
      </c>
      <c r="C32" s="174"/>
      <c r="D32" s="174"/>
      <c r="E32" s="174"/>
      <c r="F32" s="174"/>
      <c r="G32" s="174"/>
      <c r="H32" s="174"/>
      <c r="I32" s="185" t="str">
        <f>IF(kanyu="","",IF(kgn&lt;&gt;"",kgn&amp;"軽減",""))</f>
        <v/>
      </c>
      <c r="J32" s="185"/>
      <c r="K32" s="185"/>
      <c r="L32" s="185"/>
      <c r="M32" s="185"/>
      <c r="N32" s="185"/>
      <c r="O32" s="185"/>
      <c r="P32" s="185"/>
      <c r="Q32" s="185"/>
      <c r="R32" s="185"/>
      <c r="S32" s="185"/>
      <c r="T32" s="185"/>
      <c r="U32" s="185"/>
      <c r="V32" s="185"/>
      <c r="W32" s="185"/>
      <c r="X32" s="185"/>
      <c r="Y32" s="185"/>
      <c r="Z32" s="185"/>
      <c r="AA32" s="185"/>
      <c r="AB32" s="185"/>
      <c r="AC32" s="135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109"/>
      <c r="CF32" s="136"/>
      <c r="CG32" s="136"/>
      <c r="CH32" s="136"/>
      <c r="CI32" s="136"/>
      <c r="CJ32" s="136"/>
      <c r="CK32" s="39"/>
      <c r="CL32" s="22"/>
      <c r="CM32" s="37">
        <v>1</v>
      </c>
      <c r="CN32" s="9">
        <v>24000001</v>
      </c>
      <c r="CO32" s="31"/>
      <c r="CP32" s="11">
        <v>290000</v>
      </c>
      <c r="CQ32" s="3"/>
      <c r="CR32" s="35"/>
      <c r="CS32" s="1"/>
      <c r="CT32" s="1"/>
      <c r="CU32" s="1"/>
    </row>
    <row r="33" spans="2:99" ht="18.75" customHeight="1" x14ac:dyDescent="0.4">
      <c r="B33" s="174" t="s">
        <v>67</v>
      </c>
      <c r="C33" s="174"/>
      <c r="D33" s="174"/>
      <c r="E33" s="174"/>
      <c r="F33" s="174"/>
      <c r="G33" s="174"/>
      <c r="H33" s="174"/>
      <c r="I33" s="182">
        <f>IF(kanyu="","",TRUNC(I28+I30+I31,-2))</f>
        <v>0</v>
      </c>
      <c r="J33" s="182"/>
      <c r="K33" s="182"/>
      <c r="L33" s="182"/>
      <c r="M33" s="12" t="s">
        <v>57</v>
      </c>
      <c r="N33" s="182">
        <f>IF(kanyu="","",TRUNC(N28+N30+N31,-2))</f>
        <v>0</v>
      </c>
      <c r="O33" s="182"/>
      <c r="P33" s="182"/>
      <c r="Q33" s="182"/>
      <c r="R33" s="12" t="s">
        <v>57</v>
      </c>
      <c r="S33" s="182">
        <f>IF(kanyu="","",TRUNC(S28+S30+S31,-2))</f>
        <v>0</v>
      </c>
      <c r="T33" s="182"/>
      <c r="U33" s="182"/>
      <c r="V33" s="182"/>
      <c r="W33" s="12" t="s">
        <v>57</v>
      </c>
      <c r="X33" s="182">
        <f>IF(kanyu="","",TRUNC(X28+X30+X31,-2))</f>
        <v>0</v>
      </c>
      <c r="Y33" s="182"/>
      <c r="Z33" s="182"/>
      <c r="AA33" s="182"/>
      <c r="AB33" s="12" t="s">
        <v>57</v>
      </c>
      <c r="AC33" s="135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109"/>
      <c r="CF33" s="136"/>
      <c r="CG33" s="136"/>
      <c r="CH33" s="136"/>
      <c r="CI33" s="136"/>
      <c r="CJ33" s="136"/>
      <c r="CK33" s="39"/>
      <c r="CL33" s="22"/>
      <c r="CM33" s="37">
        <v>2</v>
      </c>
      <c r="CN33" s="9">
        <v>24500001</v>
      </c>
      <c r="CO33" s="31"/>
      <c r="CP33" s="11">
        <v>150000</v>
      </c>
      <c r="CQ33" s="3"/>
      <c r="CR33" s="35"/>
      <c r="CS33" s="1"/>
      <c r="CT33" s="1"/>
      <c r="CU33" s="1"/>
    </row>
    <row r="34" spans="2:99" ht="18.75" customHeight="1" x14ac:dyDescent="0.4">
      <c r="B34" s="174" t="s">
        <v>139</v>
      </c>
      <c r="C34" s="174"/>
      <c r="D34" s="174"/>
      <c r="E34" s="174"/>
      <c r="F34" s="174"/>
      <c r="G34" s="174"/>
      <c r="H34" s="174"/>
      <c r="I34" s="182">
        <f>IF(kanyu="","",IF(I33&gt;ir_gnd,I33-ir_gnd,0))</f>
        <v>0</v>
      </c>
      <c r="J34" s="182"/>
      <c r="K34" s="182"/>
      <c r="L34" s="182"/>
      <c r="M34" s="12" t="s">
        <v>57</v>
      </c>
      <c r="N34" s="182">
        <f>IF(kanyu="","",IF(N33&gt;si_gnd,N33-si_gnd,0))</f>
        <v>0</v>
      </c>
      <c r="O34" s="182"/>
      <c r="P34" s="182"/>
      <c r="Q34" s="182"/>
      <c r="R34" s="12" t="s">
        <v>57</v>
      </c>
      <c r="S34" s="182">
        <f>IF(kanyu="","",IF(S33&gt;kg_gnd,S33-kg_gnd,0))</f>
        <v>0</v>
      </c>
      <c r="T34" s="182"/>
      <c r="U34" s="182"/>
      <c r="V34" s="182"/>
      <c r="W34" s="12" t="s">
        <v>57</v>
      </c>
      <c r="X34" s="182">
        <f>IF(kanyu="","",IF(X33&gt;BJ6,X33-BJ6,0))</f>
        <v>0</v>
      </c>
      <c r="Y34" s="182"/>
      <c r="Z34" s="182"/>
      <c r="AA34" s="182"/>
      <c r="AB34" s="12" t="s">
        <v>57</v>
      </c>
      <c r="AC34" s="135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109"/>
      <c r="CF34" s="136"/>
      <c r="CG34" s="136"/>
      <c r="CH34" s="136"/>
      <c r="CI34" s="136"/>
      <c r="CJ34" s="136"/>
      <c r="CK34" s="39"/>
      <c r="CL34" s="22"/>
      <c r="CM34" s="37">
        <v>3</v>
      </c>
      <c r="CN34" s="17">
        <v>25000000</v>
      </c>
      <c r="CO34" s="33"/>
      <c r="CP34" s="19">
        <v>0</v>
      </c>
      <c r="CQ34" s="3"/>
      <c r="CR34" s="35"/>
      <c r="CS34" s="1"/>
      <c r="CT34" s="1"/>
      <c r="CU34" s="1"/>
    </row>
    <row r="35" spans="2:99" ht="18.75" customHeight="1" x14ac:dyDescent="0.4">
      <c r="B35" s="174" t="s">
        <v>140</v>
      </c>
      <c r="C35" s="174"/>
      <c r="D35" s="174"/>
      <c r="E35" s="174"/>
      <c r="F35" s="174"/>
      <c r="G35" s="174"/>
      <c r="H35" s="174"/>
      <c r="I35" s="182">
        <f>IF(kanyu="","",I33-I34)</f>
        <v>0</v>
      </c>
      <c r="J35" s="182"/>
      <c r="K35" s="182"/>
      <c r="L35" s="182"/>
      <c r="M35" s="12" t="s">
        <v>57</v>
      </c>
      <c r="N35" s="182">
        <f>IF(kanyu="","",N33-N34)</f>
        <v>0</v>
      </c>
      <c r="O35" s="182"/>
      <c r="P35" s="182"/>
      <c r="Q35" s="182"/>
      <c r="R35" s="12" t="s">
        <v>57</v>
      </c>
      <c r="S35" s="182">
        <f>IF(kanyu="","",S33-S34)</f>
        <v>0</v>
      </c>
      <c r="T35" s="182"/>
      <c r="U35" s="182"/>
      <c r="V35" s="182"/>
      <c r="W35" s="12" t="s">
        <v>57</v>
      </c>
      <c r="X35" s="182">
        <f>IF(kanyu="","",X33-X34)</f>
        <v>0</v>
      </c>
      <c r="Y35" s="182"/>
      <c r="Z35" s="182"/>
      <c r="AA35" s="182"/>
      <c r="AB35" s="12" t="s">
        <v>57</v>
      </c>
      <c r="AC35" s="135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109"/>
      <c r="CF35" s="136"/>
      <c r="CG35" s="136"/>
      <c r="CH35" s="136"/>
      <c r="CI35" s="136"/>
      <c r="CJ35" s="136"/>
      <c r="CK35" s="39"/>
      <c r="CL35" s="22"/>
      <c r="CM35" s="37"/>
      <c r="CN35" s="20"/>
      <c r="CO35" s="3"/>
      <c r="CP35" s="20"/>
      <c r="CQ35" s="3"/>
      <c r="CR35" s="35"/>
      <c r="CS35" s="1"/>
      <c r="CT35" s="1"/>
      <c r="CU35" s="1"/>
    </row>
    <row r="36" spans="2:99" ht="18.75" customHeight="1" x14ac:dyDescent="0.4">
      <c r="B36" s="174" t="s">
        <v>141</v>
      </c>
      <c r="C36" s="174"/>
      <c r="D36" s="174"/>
      <c r="E36" s="174"/>
      <c r="F36" s="174"/>
      <c r="G36" s="174"/>
      <c r="H36" s="174"/>
      <c r="I36" s="182">
        <f>IF(kanyu&lt;&gt;"",TRUNC(I35/12*LEFT(kanyu,LEN(kanyu)-2),-2),"")</f>
        <v>0</v>
      </c>
      <c r="J36" s="182"/>
      <c r="K36" s="182"/>
      <c r="L36" s="182"/>
      <c r="M36" s="12" t="s">
        <v>57</v>
      </c>
      <c r="N36" s="182">
        <f>IF(kanyu&lt;&gt;"",TRUNC(N35/12*LEFT(kanyu,LEN(kanyu)-2),-2),"")</f>
        <v>0</v>
      </c>
      <c r="O36" s="182"/>
      <c r="P36" s="182"/>
      <c r="Q36" s="182"/>
      <c r="R36" s="12" t="s">
        <v>57</v>
      </c>
      <c r="S36" s="182">
        <f>IF(kanyu&lt;&gt;"",TRUNC(S35/12*LEFT(kanyu,LEN(kanyu)-2),-2),"")</f>
        <v>0</v>
      </c>
      <c r="T36" s="182"/>
      <c r="U36" s="182"/>
      <c r="V36" s="182"/>
      <c r="W36" s="12" t="s">
        <v>57</v>
      </c>
      <c r="X36" s="182">
        <f>IF(kanyu&lt;&gt;"",TRUNC(X35/12*LEFT(kanyu,LEN(kanyu)-2),-2),"")</f>
        <v>0</v>
      </c>
      <c r="Y36" s="182"/>
      <c r="Z36" s="182"/>
      <c r="AA36" s="182"/>
      <c r="AB36" s="12" t="s">
        <v>57</v>
      </c>
      <c r="AC36" s="135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109"/>
      <c r="CF36" s="136"/>
      <c r="CG36" s="136"/>
      <c r="CH36" s="136"/>
      <c r="CI36" s="136"/>
      <c r="CJ36" s="136"/>
      <c r="CK36" s="39"/>
      <c r="CL36" s="22"/>
      <c r="CM36" s="37"/>
      <c r="CN36" s="20"/>
      <c r="CO36" s="3"/>
      <c r="CP36" s="20"/>
      <c r="CQ36" s="3"/>
      <c r="CR36" s="35"/>
      <c r="CS36" s="1"/>
      <c r="CT36" s="1"/>
      <c r="CU36" s="1"/>
    </row>
    <row r="37" spans="2:99" ht="18.75" customHeight="1" x14ac:dyDescent="0.4">
      <c r="B37" s="174" t="s">
        <v>4</v>
      </c>
      <c r="C37" s="174"/>
      <c r="D37" s="174"/>
      <c r="E37" s="174"/>
      <c r="F37" s="174"/>
      <c r="G37" s="174"/>
      <c r="H37" s="174"/>
      <c r="I37" s="182">
        <f>IF(kanyu="","",ir_gnd)</f>
        <v>670000</v>
      </c>
      <c r="J37" s="182"/>
      <c r="K37" s="182"/>
      <c r="L37" s="182"/>
      <c r="M37" s="12" t="s">
        <v>57</v>
      </c>
      <c r="N37" s="182">
        <f>IF(kanyu="","",si_gnd)</f>
        <v>260000</v>
      </c>
      <c r="O37" s="182"/>
      <c r="P37" s="182"/>
      <c r="Q37" s="182"/>
      <c r="R37" s="12" t="s">
        <v>57</v>
      </c>
      <c r="S37" s="182">
        <f>IF(kanyu="","",kg_gnd)</f>
        <v>170000</v>
      </c>
      <c r="T37" s="182"/>
      <c r="U37" s="182"/>
      <c r="V37" s="182"/>
      <c r="W37" s="12" t="s">
        <v>57</v>
      </c>
      <c r="X37" s="182">
        <v>30000</v>
      </c>
      <c r="Y37" s="182"/>
      <c r="Z37" s="182"/>
      <c r="AA37" s="182"/>
      <c r="AB37" s="12" t="s">
        <v>57</v>
      </c>
      <c r="AC37" s="135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109"/>
      <c r="CF37" s="136"/>
      <c r="CG37" s="136"/>
      <c r="CH37" s="136"/>
      <c r="CI37" s="136"/>
      <c r="CJ37" s="136"/>
      <c r="CK37" s="39"/>
      <c r="CL37" s="22"/>
      <c r="CN37" s="20"/>
      <c r="CO37" s="3"/>
      <c r="CP37" s="20"/>
      <c r="CQ37" s="3"/>
      <c r="CR37" s="35"/>
      <c r="CS37" s="1"/>
      <c r="CT37" s="1"/>
      <c r="CU37" s="1"/>
    </row>
    <row r="38" spans="2:99" ht="18.75" customHeight="1" x14ac:dyDescent="0.4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Y38" s="135"/>
      <c r="Z38" s="135"/>
      <c r="AA38" s="135"/>
      <c r="AB38" s="135"/>
      <c r="AC38" s="135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109"/>
      <c r="CF38" s="136"/>
      <c r="CG38" s="136"/>
      <c r="CH38" s="136"/>
      <c r="CI38" s="136"/>
      <c r="CJ38" s="136"/>
      <c r="CK38" s="39"/>
      <c r="CL38" s="22"/>
      <c r="CN38" s="20"/>
      <c r="CO38" s="3"/>
      <c r="CP38" s="20"/>
      <c r="CQ38" s="3"/>
      <c r="CR38" s="35"/>
      <c r="CS38" s="1"/>
      <c r="CT38" s="1"/>
      <c r="CU38" s="1"/>
    </row>
    <row r="39" spans="2:99" ht="18.75" customHeight="1" x14ac:dyDescent="0.4"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Y39" s="135"/>
      <c r="Z39" s="135"/>
      <c r="AA39" s="135"/>
      <c r="AB39" s="135"/>
      <c r="AC39" s="135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109"/>
      <c r="CF39" s="136"/>
      <c r="CG39" s="136"/>
      <c r="CH39" s="136"/>
      <c r="CI39" s="136"/>
      <c r="CJ39" s="136"/>
      <c r="CK39" s="39"/>
      <c r="CL39" s="22"/>
      <c r="CN39" s="20"/>
      <c r="CO39" s="3"/>
      <c r="CP39" s="20"/>
      <c r="CQ39" s="3"/>
      <c r="CR39" s="35"/>
      <c r="CS39" s="1"/>
      <c r="CT39" s="1"/>
      <c r="CU39" s="1"/>
    </row>
    <row r="40" spans="2:99" ht="18.75" customHeight="1" x14ac:dyDescent="0.4">
      <c r="B40" s="1" t="s">
        <v>196</v>
      </c>
      <c r="C40" s="108"/>
      <c r="D40" s="108"/>
      <c r="Y40" s="135"/>
      <c r="Z40" s="135"/>
      <c r="AA40" s="135"/>
      <c r="AB40" s="135"/>
      <c r="AC40" s="135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109"/>
      <c r="CF40" s="136"/>
      <c r="CG40" s="136"/>
      <c r="CH40" s="136"/>
      <c r="CI40" s="136"/>
      <c r="CJ40" s="136"/>
      <c r="CK40" s="39"/>
      <c r="CL40" s="22"/>
      <c r="CN40" s="20"/>
      <c r="CO40" s="3"/>
      <c r="CP40" s="20"/>
      <c r="CQ40" s="3"/>
      <c r="CR40" s="35"/>
      <c r="CS40" s="1"/>
      <c r="CT40" s="1"/>
      <c r="CU40" s="1"/>
    </row>
    <row r="41" spans="2:99" ht="18.75" customHeight="1" x14ac:dyDescent="0.4">
      <c r="B41" s="1" t="s">
        <v>197</v>
      </c>
      <c r="C41" s="108"/>
      <c r="D41" s="108"/>
      <c r="Y41" s="135"/>
      <c r="Z41" s="135"/>
      <c r="AA41" s="135"/>
      <c r="AB41" s="135"/>
      <c r="AC41" s="135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109"/>
      <c r="CF41" s="136"/>
      <c r="CG41" s="136"/>
      <c r="CH41" s="136"/>
      <c r="CI41" s="136"/>
      <c r="CJ41" s="136"/>
      <c r="CK41" s="39"/>
      <c r="CL41" s="22"/>
      <c r="CN41" s="20"/>
      <c r="CO41" s="3"/>
      <c r="CP41" s="20"/>
      <c r="CQ41" s="3"/>
      <c r="CR41" s="35"/>
      <c r="CS41" s="1"/>
      <c r="CT41" s="1"/>
      <c r="CU41" s="1"/>
    </row>
    <row r="42" spans="2:99" ht="18.75" customHeight="1" x14ac:dyDescent="0.4">
      <c r="B42" s="1" t="s">
        <v>198</v>
      </c>
      <c r="C42" s="108"/>
      <c r="D42" s="108"/>
      <c r="Y42" s="135"/>
      <c r="Z42" s="135"/>
      <c r="AA42" s="135"/>
      <c r="AB42" s="135"/>
      <c r="AC42" s="135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109"/>
      <c r="CF42" s="136"/>
      <c r="CG42" s="136"/>
      <c r="CH42" s="136"/>
      <c r="CI42" s="136"/>
      <c r="CJ42" s="136"/>
      <c r="CK42" s="39"/>
      <c r="CL42" s="22"/>
      <c r="CN42" s="20"/>
      <c r="CO42" s="3"/>
      <c r="CP42" s="20"/>
      <c r="CQ42" s="3"/>
      <c r="CR42" s="35"/>
      <c r="CS42" s="1"/>
      <c r="CT42" s="1"/>
      <c r="CU42" s="1"/>
    </row>
    <row r="43" spans="2:99" ht="18.75" customHeight="1" x14ac:dyDescent="0.4">
      <c r="C43" s="108"/>
      <c r="D43" s="108"/>
      <c r="Y43" s="135"/>
      <c r="Z43" s="135"/>
      <c r="AA43" s="135"/>
      <c r="AB43" s="135"/>
      <c r="AC43" s="135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109"/>
      <c r="CF43" s="136"/>
      <c r="CG43" s="136"/>
      <c r="CH43" s="136"/>
      <c r="CI43" s="136"/>
      <c r="CJ43" s="136"/>
      <c r="CK43" s="39"/>
      <c r="CL43" s="22"/>
      <c r="CN43" s="20"/>
      <c r="CO43" s="3"/>
      <c r="CP43" s="20"/>
      <c r="CQ43" s="3"/>
      <c r="CR43" s="1"/>
      <c r="CS43" s="1"/>
      <c r="CT43" s="1"/>
      <c r="CU43" s="1"/>
    </row>
    <row r="44" spans="2:99" ht="18.75" customHeight="1" x14ac:dyDescent="0.4">
      <c r="C44" s="108"/>
      <c r="D44" s="108"/>
      <c r="Y44" s="135"/>
      <c r="Z44" s="135"/>
      <c r="AA44" s="135"/>
      <c r="AB44" s="135"/>
      <c r="AC44" s="135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109"/>
      <c r="CF44" s="136"/>
      <c r="CG44" s="136"/>
      <c r="CH44" s="136"/>
      <c r="CI44" s="136"/>
      <c r="CJ44" s="136"/>
      <c r="CK44" s="39"/>
      <c r="CL44" s="22"/>
      <c r="CN44" s="20"/>
      <c r="CO44" s="3"/>
      <c r="CP44" s="20"/>
      <c r="CQ44" s="3"/>
      <c r="CR44" s="1"/>
      <c r="CS44" s="1"/>
      <c r="CT44" s="1"/>
      <c r="CU44" s="1"/>
    </row>
    <row r="45" spans="2:99" ht="18.75" customHeight="1" x14ac:dyDescent="0.4">
      <c r="C45" s="108"/>
      <c r="D45" s="108"/>
      <c r="Y45" s="135"/>
      <c r="Z45" s="135"/>
      <c r="AA45" s="135"/>
      <c r="AB45" s="135"/>
      <c r="AC45" s="135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39"/>
      <c r="CL45" s="22"/>
      <c r="CN45" s="20"/>
      <c r="CO45" s="3"/>
      <c r="CP45" s="20"/>
      <c r="CQ45" s="3"/>
      <c r="CR45" s="1"/>
      <c r="CS45" s="1"/>
      <c r="CT45" s="1"/>
      <c r="CU45" s="1"/>
    </row>
    <row r="46" spans="2:99" ht="18.75" customHeight="1" x14ac:dyDescent="0.4">
      <c r="C46" s="108"/>
      <c r="D46" s="108"/>
      <c r="Y46" s="135"/>
      <c r="Z46" s="135"/>
      <c r="AA46" s="135"/>
      <c r="AB46" s="135"/>
      <c r="AC46" s="135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39"/>
      <c r="CL46" s="22"/>
      <c r="CN46" s="20"/>
      <c r="CO46" s="3"/>
      <c r="CP46" s="20"/>
      <c r="CQ46" s="3"/>
      <c r="CR46" s="1"/>
      <c r="CS46" s="1"/>
      <c r="CT46" s="1"/>
      <c r="CU46" s="1"/>
    </row>
    <row r="47" spans="2:99" ht="18.75" customHeight="1" x14ac:dyDescent="0.4">
      <c r="C47" s="81"/>
      <c r="D47" s="81"/>
      <c r="Y47" s="135"/>
      <c r="Z47" s="135"/>
      <c r="AA47" s="135"/>
      <c r="AB47" s="135"/>
      <c r="AC47" s="135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39"/>
      <c r="CL47" s="22"/>
      <c r="CM47" s="22"/>
      <c r="CN47" s="22"/>
      <c r="CO47" s="39"/>
      <c r="CP47" s="22"/>
      <c r="CR47" s="20"/>
      <c r="CT47" s="20"/>
    </row>
    <row r="48" spans="2:99" ht="18.75" customHeight="1" x14ac:dyDescent="0.4">
      <c r="C48" s="81"/>
      <c r="D48" s="81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39"/>
      <c r="CL48" s="22"/>
      <c r="CM48" s="22"/>
      <c r="CN48" s="22"/>
      <c r="CO48" s="39"/>
      <c r="CP48" s="22"/>
      <c r="CR48" s="20"/>
      <c r="CT48" s="20"/>
    </row>
    <row r="49" spans="1:94" ht="18.75" customHeight="1" x14ac:dyDescent="0.4">
      <c r="C49" s="81"/>
      <c r="D49" s="81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X49" s="84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39"/>
      <c r="CP49" s="22"/>
    </row>
    <row r="50" spans="1:94" ht="18.75" customHeight="1" x14ac:dyDescent="0.4"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X50" s="84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39"/>
      <c r="CP50" s="22"/>
    </row>
    <row r="51" spans="1:94" ht="18.75" customHeight="1" x14ac:dyDescent="0.4">
      <c r="A51" s="158"/>
      <c r="B51" s="158"/>
      <c r="C51" s="158"/>
      <c r="D51" s="158"/>
      <c r="E51" s="158"/>
      <c r="F51" s="158"/>
      <c r="G51" s="158"/>
      <c r="H51" s="158"/>
      <c r="I51" s="158"/>
      <c r="J51" s="158"/>
      <c r="K51" s="158"/>
      <c r="L51" s="158"/>
      <c r="M51" s="158"/>
      <c r="N51" s="158"/>
      <c r="O51" s="158"/>
      <c r="P51" s="158"/>
      <c r="Q51" s="158"/>
      <c r="R51" s="158"/>
      <c r="S51" s="158"/>
      <c r="T51" s="158"/>
      <c r="U51" s="158"/>
      <c r="V51" s="158"/>
      <c r="W51" s="158"/>
      <c r="X51" s="158"/>
      <c r="Y51" s="158"/>
      <c r="Z51" s="158"/>
      <c r="AA51" s="158"/>
      <c r="AB51" s="158"/>
      <c r="AC51" s="158"/>
      <c r="AD51" s="158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159"/>
      <c r="AX51" s="84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39"/>
      <c r="CP51" s="22"/>
    </row>
    <row r="52" spans="1:94" ht="18.75" customHeight="1" x14ac:dyDescent="0.4">
      <c r="A52" s="158"/>
      <c r="B52" s="158"/>
      <c r="C52" s="158"/>
      <c r="D52" s="158"/>
      <c r="E52" s="158"/>
      <c r="F52" s="158"/>
      <c r="G52" s="158"/>
      <c r="H52" s="158"/>
      <c r="I52" s="158"/>
      <c r="J52" s="158"/>
      <c r="K52" s="158"/>
      <c r="L52" s="158"/>
      <c r="M52" s="158"/>
      <c r="N52" s="158"/>
      <c r="O52" s="158"/>
      <c r="P52" s="158"/>
      <c r="Q52" s="158"/>
      <c r="R52" s="158"/>
      <c r="S52" s="158"/>
      <c r="T52" s="158"/>
      <c r="U52" s="158"/>
      <c r="V52" s="158"/>
      <c r="W52" s="158"/>
      <c r="X52" s="158"/>
      <c r="Y52" s="158"/>
      <c r="Z52" s="158"/>
      <c r="AA52" s="158"/>
      <c r="AB52" s="158"/>
      <c r="AC52" s="158"/>
      <c r="AD52" s="158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159"/>
      <c r="AX52" s="84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39"/>
      <c r="CP52" s="22"/>
    </row>
    <row r="53" spans="1:94" ht="18.75" customHeight="1" x14ac:dyDescent="0.4"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39"/>
      <c r="CP53" s="22"/>
    </row>
    <row r="54" spans="1:94" ht="18.75" customHeight="1" x14ac:dyDescent="0.4"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39"/>
      <c r="CP54" s="22"/>
    </row>
    <row r="55" spans="1:94" ht="18.75" customHeight="1" x14ac:dyDescent="0.4"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39"/>
      <c r="CP55" s="22"/>
    </row>
    <row r="56" spans="1:94" ht="18.75" customHeight="1" x14ac:dyDescent="0.4"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39"/>
      <c r="CP56" s="22"/>
    </row>
    <row r="57" spans="1:94" ht="18.75" customHeight="1" x14ac:dyDescent="0.4"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39"/>
      <c r="CP57" s="22"/>
    </row>
    <row r="58" spans="1:94" ht="18.75" customHeight="1" x14ac:dyDescent="0.4"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39"/>
      <c r="CP58" s="22"/>
    </row>
    <row r="59" spans="1:94" ht="18.75" customHeight="1" x14ac:dyDescent="0.4"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39"/>
      <c r="CP59" s="22"/>
    </row>
    <row r="60" spans="1:94" ht="18.75" customHeight="1" x14ac:dyDescent="0.4"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39"/>
      <c r="CP60" s="22"/>
    </row>
    <row r="61" spans="1:94" ht="18.75" customHeight="1" x14ac:dyDescent="0.4"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39"/>
      <c r="CP61" s="22"/>
    </row>
    <row r="62" spans="1:94" ht="18.75" customHeight="1" x14ac:dyDescent="0.4"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39"/>
      <c r="CP62" s="22"/>
    </row>
    <row r="63" spans="1:94" ht="18.75" customHeight="1" x14ac:dyDescent="0.4"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39"/>
      <c r="CP63" s="22"/>
    </row>
    <row r="64" spans="1:94" ht="18.75" customHeight="1" x14ac:dyDescent="0.4"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39"/>
      <c r="CP64" s="22"/>
    </row>
    <row r="65" spans="61:94" ht="18.75" customHeight="1" x14ac:dyDescent="0.4"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39"/>
      <c r="CP65" s="22"/>
    </row>
    <row r="66" spans="61:94" ht="18.75" customHeight="1" x14ac:dyDescent="0.4"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39"/>
      <c r="CP66" s="22"/>
    </row>
    <row r="67" spans="61:94" ht="18.75" customHeight="1" x14ac:dyDescent="0.4"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39"/>
      <c r="CP67" s="22"/>
    </row>
    <row r="68" spans="61:94" ht="18.75" customHeight="1" x14ac:dyDescent="0.4"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39"/>
      <c r="CP68" s="22"/>
    </row>
    <row r="69" spans="61:94" ht="18.75" customHeight="1" x14ac:dyDescent="0.4"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39"/>
      <c r="CP69" s="22"/>
    </row>
    <row r="70" spans="61:94" ht="18.75" customHeight="1" x14ac:dyDescent="0.4"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39"/>
      <c r="CP70" s="22"/>
    </row>
    <row r="71" spans="61:94" ht="18.75" customHeight="1" x14ac:dyDescent="0.4"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39"/>
      <c r="CP71" s="22"/>
    </row>
    <row r="72" spans="61:94" ht="18.75" customHeight="1" x14ac:dyDescent="0.4"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39"/>
      <c r="CP72" s="22"/>
    </row>
    <row r="73" spans="61:94" ht="18.75" customHeight="1" x14ac:dyDescent="0.4"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39"/>
      <c r="CP73" s="22"/>
    </row>
    <row r="74" spans="61:94" ht="18.75" customHeight="1" x14ac:dyDescent="0.4"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39"/>
      <c r="CP74" s="22"/>
    </row>
    <row r="75" spans="61:94" ht="18.75" customHeight="1" x14ac:dyDescent="0.4"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39"/>
      <c r="CP75" s="22"/>
    </row>
    <row r="76" spans="61:94" ht="18.75" customHeight="1" x14ac:dyDescent="0.4"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39"/>
      <c r="CP76" s="22"/>
    </row>
    <row r="77" spans="61:94" ht="18.75" customHeight="1" x14ac:dyDescent="0.4"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39"/>
      <c r="CP77" s="22"/>
    </row>
    <row r="78" spans="61:94" ht="18.75" customHeight="1" x14ac:dyDescent="0.4"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39"/>
      <c r="CP78" s="22"/>
    </row>
    <row r="79" spans="61:94" ht="18.75" customHeight="1" x14ac:dyDescent="0.4"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39"/>
      <c r="CP79" s="22"/>
    </row>
    <row r="80" spans="61:94" ht="18.75" customHeight="1" x14ac:dyDescent="0.4"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39"/>
      <c r="CP80" s="22"/>
    </row>
    <row r="81" spans="61:94" ht="18.75" customHeight="1" x14ac:dyDescent="0.4"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39"/>
      <c r="CP81" s="22"/>
    </row>
    <row r="82" spans="61:94" ht="18.75" customHeight="1" x14ac:dyDescent="0.4"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39"/>
      <c r="CP82" s="22"/>
    </row>
    <row r="83" spans="61:94" ht="18.75" customHeight="1" x14ac:dyDescent="0.4"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39"/>
      <c r="CP83" s="22"/>
    </row>
    <row r="84" spans="61:94" ht="18.75" customHeight="1" x14ac:dyDescent="0.4"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39"/>
      <c r="CP84" s="22"/>
    </row>
    <row r="85" spans="61:94" ht="18.75" customHeight="1" x14ac:dyDescent="0.4"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39"/>
      <c r="CP85" s="22"/>
    </row>
    <row r="86" spans="61:94" ht="18.75" customHeight="1" x14ac:dyDescent="0.4"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39"/>
      <c r="CP86" s="22"/>
    </row>
    <row r="87" spans="61:94" ht="18.75" customHeight="1" x14ac:dyDescent="0.4"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39"/>
      <c r="CP87" s="22"/>
    </row>
    <row r="88" spans="61:94" ht="18.75" customHeight="1" x14ac:dyDescent="0.4"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39"/>
      <c r="CP88" s="22"/>
    </row>
    <row r="89" spans="61:94" ht="18.75" customHeight="1" x14ac:dyDescent="0.4"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39"/>
      <c r="CP89" s="22"/>
    </row>
    <row r="90" spans="61:94" ht="18.75" customHeight="1" x14ac:dyDescent="0.4"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39"/>
      <c r="CP90" s="22"/>
    </row>
    <row r="91" spans="61:94" ht="18.75" customHeight="1" x14ac:dyDescent="0.4"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39"/>
      <c r="CP91" s="22"/>
    </row>
    <row r="92" spans="61:94" ht="18.75" customHeight="1" x14ac:dyDescent="0.4"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39"/>
      <c r="CP92" s="22"/>
    </row>
    <row r="93" spans="61:94" ht="18.75" customHeight="1" x14ac:dyDescent="0.4"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39"/>
      <c r="CP93" s="22"/>
    </row>
    <row r="94" spans="61:94" ht="18.75" customHeight="1" x14ac:dyDescent="0.4"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39"/>
      <c r="CP94" s="22"/>
    </row>
    <row r="95" spans="61:94" ht="18.75" customHeight="1" x14ac:dyDescent="0.4"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39"/>
      <c r="CP95" s="22"/>
    </row>
    <row r="96" spans="61:94" ht="18.75" customHeight="1" x14ac:dyDescent="0.4"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39"/>
      <c r="CP96" s="22"/>
    </row>
    <row r="97" spans="61:94" ht="18.75" customHeight="1" x14ac:dyDescent="0.4"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39"/>
      <c r="CP97" s="22"/>
    </row>
    <row r="98" spans="61:94" ht="18.75" customHeight="1" x14ac:dyDescent="0.4"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39"/>
      <c r="CP98" s="22"/>
    </row>
    <row r="99" spans="61:94" ht="18.75" customHeight="1" x14ac:dyDescent="0.4"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39"/>
      <c r="CP99" s="22"/>
    </row>
    <row r="100" spans="61:94" ht="18.75" customHeight="1" x14ac:dyDescent="0.4"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39"/>
      <c r="CP100" s="22"/>
    </row>
    <row r="101" spans="61:94" ht="18.75" customHeight="1" x14ac:dyDescent="0.4"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39"/>
      <c r="CP101" s="22"/>
    </row>
    <row r="102" spans="61:94" ht="18.75" customHeight="1" x14ac:dyDescent="0.4"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39"/>
      <c r="CP102" s="22"/>
    </row>
    <row r="103" spans="61:94" ht="18.75" customHeight="1" x14ac:dyDescent="0.4"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39"/>
      <c r="CP103" s="22"/>
    </row>
    <row r="104" spans="61:94" ht="18.75" customHeight="1" x14ac:dyDescent="0.4"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39"/>
      <c r="CP104" s="22"/>
    </row>
    <row r="105" spans="61:94" ht="18.75" customHeight="1" x14ac:dyDescent="0.4"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39"/>
      <c r="CP105" s="22"/>
    </row>
    <row r="106" spans="61:94" ht="18.75" customHeight="1" x14ac:dyDescent="0.4"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39"/>
      <c r="CP106" s="22"/>
    </row>
    <row r="107" spans="61:94" ht="18.75" customHeight="1" x14ac:dyDescent="0.4"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39"/>
      <c r="CP107" s="22"/>
    </row>
    <row r="108" spans="61:94" ht="18.75" customHeight="1" x14ac:dyDescent="0.4"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39"/>
      <c r="CP108" s="22"/>
    </row>
    <row r="109" spans="61:94" ht="18.75" customHeight="1" x14ac:dyDescent="0.4"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39"/>
      <c r="CP109" s="22"/>
    </row>
    <row r="110" spans="61:94" ht="18.75" customHeight="1" x14ac:dyDescent="0.4"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39"/>
      <c r="CP110" s="22"/>
    </row>
    <row r="111" spans="61:94" ht="18.75" customHeight="1" x14ac:dyDescent="0.4"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39"/>
      <c r="CP111" s="22"/>
    </row>
    <row r="112" spans="61:94" ht="18.75" customHeight="1" x14ac:dyDescent="0.4"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39"/>
      <c r="CP112" s="22"/>
    </row>
    <row r="113" spans="61:94" ht="18.75" customHeight="1" x14ac:dyDescent="0.4"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39"/>
      <c r="CP113" s="22"/>
    </row>
    <row r="114" spans="61:94" ht="18.75" customHeight="1" x14ac:dyDescent="0.4"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39"/>
      <c r="CP114" s="22"/>
    </row>
    <row r="115" spans="61:94" ht="18.75" customHeight="1" x14ac:dyDescent="0.4"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39"/>
      <c r="CP115" s="22"/>
    </row>
    <row r="116" spans="61:94" ht="18.75" customHeight="1" x14ac:dyDescent="0.4"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39"/>
      <c r="CP116" s="22"/>
    </row>
    <row r="117" spans="61:94" ht="18.75" customHeight="1" x14ac:dyDescent="0.4"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39"/>
      <c r="CP117" s="22"/>
    </row>
    <row r="118" spans="61:94" ht="18.75" customHeight="1" x14ac:dyDescent="0.4"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39"/>
      <c r="CP118" s="22"/>
    </row>
    <row r="119" spans="61:94" ht="18.75" customHeight="1" x14ac:dyDescent="0.4"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39"/>
      <c r="CP119" s="22"/>
    </row>
    <row r="120" spans="61:94" ht="18.75" customHeight="1" x14ac:dyDescent="0.4"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39"/>
      <c r="CP120" s="22"/>
    </row>
    <row r="121" spans="61:94" ht="18.75" customHeight="1" x14ac:dyDescent="0.4"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39"/>
      <c r="CP121" s="22"/>
    </row>
    <row r="122" spans="61:94" ht="18.75" customHeight="1" x14ac:dyDescent="0.4"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39"/>
      <c r="CP122" s="22"/>
    </row>
    <row r="123" spans="61:94" ht="18.75" customHeight="1" x14ac:dyDescent="0.4"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39"/>
      <c r="CP123" s="22"/>
    </row>
    <row r="124" spans="61:94" ht="18.75" customHeight="1" x14ac:dyDescent="0.4"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39"/>
      <c r="CP124" s="22"/>
    </row>
    <row r="125" spans="61:94" ht="18.75" customHeight="1" x14ac:dyDescent="0.4"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39"/>
      <c r="CP125" s="22"/>
    </row>
    <row r="126" spans="61:94" ht="18.75" customHeight="1" x14ac:dyDescent="0.4"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39"/>
      <c r="CP126" s="22"/>
    </row>
    <row r="127" spans="61:94" ht="18.75" customHeight="1" x14ac:dyDescent="0.4"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39"/>
      <c r="CP127" s="22"/>
    </row>
    <row r="128" spans="61:94" ht="18.75" customHeight="1" x14ac:dyDescent="0.4"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39"/>
      <c r="CP128" s="22"/>
    </row>
    <row r="129" spans="61:94" ht="18.75" customHeight="1" x14ac:dyDescent="0.4"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39"/>
      <c r="CP129" s="22"/>
    </row>
    <row r="130" spans="61:94" ht="18.75" customHeight="1" x14ac:dyDescent="0.4"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39"/>
      <c r="CP130" s="22"/>
    </row>
    <row r="131" spans="61:94" ht="18.75" customHeight="1" x14ac:dyDescent="0.4"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39"/>
      <c r="CP131" s="22"/>
    </row>
    <row r="132" spans="61:94" ht="18.75" customHeight="1" x14ac:dyDescent="0.4"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39"/>
      <c r="CP132" s="22"/>
    </row>
    <row r="133" spans="61:94" ht="18.75" customHeight="1" x14ac:dyDescent="0.4"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39"/>
      <c r="CP133" s="22"/>
    </row>
    <row r="134" spans="61:94" ht="18.75" customHeight="1" x14ac:dyDescent="0.4"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39"/>
      <c r="CP134" s="22"/>
    </row>
    <row r="135" spans="61:94" ht="18.75" customHeight="1" x14ac:dyDescent="0.4"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39"/>
      <c r="CP135" s="22"/>
    </row>
    <row r="136" spans="61:94" ht="18.75" customHeight="1" x14ac:dyDescent="0.4"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39"/>
      <c r="CP136" s="22"/>
    </row>
    <row r="137" spans="61:94" ht="18.75" customHeight="1" x14ac:dyDescent="0.4"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39"/>
      <c r="CP137" s="22"/>
    </row>
    <row r="138" spans="61:94" ht="18.75" customHeight="1" x14ac:dyDescent="0.4"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39"/>
      <c r="CP138" s="22"/>
    </row>
    <row r="139" spans="61:94" ht="18.75" customHeight="1" x14ac:dyDescent="0.4"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39"/>
      <c r="CP139" s="22"/>
    </row>
    <row r="140" spans="61:94" ht="18.75" customHeight="1" x14ac:dyDescent="0.4"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39"/>
      <c r="CP140" s="22"/>
    </row>
    <row r="141" spans="61:94" ht="18.75" customHeight="1" x14ac:dyDescent="0.4"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39"/>
      <c r="CP141" s="22"/>
    </row>
    <row r="142" spans="61:94" ht="18.75" customHeight="1" x14ac:dyDescent="0.4"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39"/>
      <c r="CP142" s="22"/>
    </row>
    <row r="143" spans="61:94" ht="18.75" customHeight="1" x14ac:dyDescent="0.4"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39"/>
      <c r="CP143" s="22"/>
    </row>
    <row r="144" spans="61:94" ht="18.75" customHeight="1" x14ac:dyDescent="0.4"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39"/>
      <c r="CP144" s="22"/>
    </row>
    <row r="145" spans="61:94" ht="18.75" customHeight="1" x14ac:dyDescent="0.4"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39"/>
      <c r="CP145" s="22"/>
    </row>
    <row r="146" spans="61:94" ht="18.75" customHeight="1" x14ac:dyDescent="0.4"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39"/>
      <c r="CP146" s="22"/>
    </row>
    <row r="147" spans="61:94" ht="18.75" customHeight="1" x14ac:dyDescent="0.4"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39"/>
      <c r="CP147" s="22"/>
    </row>
    <row r="148" spans="61:94" ht="18.75" customHeight="1" x14ac:dyDescent="0.4"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39"/>
      <c r="CP148" s="22"/>
    </row>
    <row r="149" spans="61:94" ht="18.75" customHeight="1" x14ac:dyDescent="0.4"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39"/>
      <c r="CP149" s="22"/>
    </row>
    <row r="150" spans="61:94" ht="18.75" customHeight="1" x14ac:dyDescent="0.4"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39"/>
      <c r="CP150" s="22"/>
    </row>
    <row r="151" spans="61:94" ht="18.75" customHeight="1" x14ac:dyDescent="0.4"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O151" s="39"/>
      <c r="CP151" s="22"/>
    </row>
    <row r="152" spans="61:94" ht="18.75" customHeight="1" x14ac:dyDescent="0.4"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O152" s="39"/>
      <c r="CP152" s="22"/>
    </row>
    <row r="153" spans="61:94" ht="18.75" customHeight="1" x14ac:dyDescent="0.4">
      <c r="CP153" s="22"/>
    </row>
    <row r="154" spans="61:94" ht="18.75" customHeight="1" x14ac:dyDescent="0.4">
      <c r="CP154" s="22"/>
    </row>
    <row r="155" spans="61:94" ht="18.75" customHeight="1" x14ac:dyDescent="0.4">
      <c r="CP155" s="22"/>
    </row>
  </sheetData>
  <sheetProtection password="CB52" sheet="1" objects="1" scenarios="1"/>
  <mergeCells count="274">
    <mergeCell ref="CZ2:DI3"/>
    <mergeCell ref="CT3:CV3"/>
    <mergeCell ref="CW3:CY3"/>
    <mergeCell ref="CT4:CV4"/>
    <mergeCell ref="CW4:CY4"/>
    <mergeCell ref="CT5:CV5"/>
    <mergeCell ref="CW5:CY5"/>
    <mergeCell ref="CT6:CV6"/>
    <mergeCell ref="CW6:CY6"/>
    <mergeCell ref="I10:M10"/>
    <mergeCell ref="N10:R10"/>
    <mergeCell ref="S10:W10"/>
    <mergeCell ref="X10:Y10"/>
    <mergeCell ref="Z10:AA10"/>
    <mergeCell ref="AB10:AC10"/>
    <mergeCell ref="AZ10:BA10"/>
    <mergeCell ref="BB10:BC10"/>
    <mergeCell ref="CT8:CV8"/>
    <mergeCell ref="AP10:AS10"/>
    <mergeCell ref="AT10:AW10"/>
    <mergeCell ref="AX10:AY10"/>
    <mergeCell ref="CT9:CV9"/>
    <mergeCell ref="CW9:CY9"/>
    <mergeCell ref="Z11:AA11"/>
    <mergeCell ref="AB11:AC11"/>
    <mergeCell ref="AD11:AG11"/>
    <mergeCell ref="AH11:AK11"/>
    <mergeCell ref="AL11:AO11"/>
    <mergeCell ref="AP11:AS11"/>
    <mergeCell ref="BE1:BE2"/>
    <mergeCell ref="CT2:CY2"/>
    <mergeCell ref="AD10:AG10"/>
    <mergeCell ref="AH10:AK10"/>
    <mergeCell ref="AL10:AO10"/>
    <mergeCell ref="CT7:CV7"/>
    <mergeCell ref="CW7:CY7"/>
    <mergeCell ref="CW8:CY8"/>
    <mergeCell ref="CT10:CV10"/>
    <mergeCell ref="CW10:CY10"/>
    <mergeCell ref="Z12:AA12"/>
    <mergeCell ref="AB12:AC12"/>
    <mergeCell ref="AD12:AG12"/>
    <mergeCell ref="AH12:AK12"/>
    <mergeCell ref="AL12:AO12"/>
    <mergeCell ref="AP12:AS12"/>
    <mergeCell ref="AT11:AW11"/>
    <mergeCell ref="AX11:AY11"/>
    <mergeCell ref="AZ11:BA11"/>
    <mergeCell ref="BB11:BC11"/>
    <mergeCell ref="CT11:CV11"/>
    <mergeCell ref="CW11:CY11"/>
    <mergeCell ref="Z13:AA13"/>
    <mergeCell ref="AB13:AC13"/>
    <mergeCell ref="AD13:AG13"/>
    <mergeCell ref="AH13:AK13"/>
    <mergeCell ref="AL13:AO13"/>
    <mergeCell ref="AP13:AS13"/>
    <mergeCell ref="S13:W13"/>
    <mergeCell ref="X13:Y13"/>
    <mergeCell ref="AT12:AW12"/>
    <mergeCell ref="AX12:AY12"/>
    <mergeCell ref="AZ12:BA12"/>
    <mergeCell ref="S12:W12"/>
    <mergeCell ref="X12:Y12"/>
    <mergeCell ref="AT13:AW13"/>
    <mergeCell ref="AX13:AY13"/>
    <mergeCell ref="AZ13:BA13"/>
    <mergeCell ref="BB12:BC12"/>
    <mergeCell ref="S11:W11"/>
    <mergeCell ref="X11:Y11"/>
    <mergeCell ref="CT12:CV12"/>
    <mergeCell ref="CW12:CY12"/>
    <mergeCell ref="Z14:AA14"/>
    <mergeCell ref="AB14:AC14"/>
    <mergeCell ref="AD14:AG14"/>
    <mergeCell ref="AH14:AK14"/>
    <mergeCell ref="AL14:AO14"/>
    <mergeCell ref="AP14:AS14"/>
    <mergeCell ref="BB13:BC13"/>
    <mergeCell ref="CT13:CV13"/>
    <mergeCell ref="CW13:CY13"/>
    <mergeCell ref="Z15:AA15"/>
    <mergeCell ref="AB15:AC15"/>
    <mergeCell ref="AD15:AG15"/>
    <mergeCell ref="AH15:AK15"/>
    <mergeCell ref="AL15:AO15"/>
    <mergeCell ref="AP15:AS15"/>
    <mergeCell ref="S15:W15"/>
    <mergeCell ref="X15:Y15"/>
    <mergeCell ref="AT14:AW14"/>
    <mergeCell ref="AX14:AY14"/>
    <mergeCell ref="AZ14:BA14"/>
    <mergeCell ref="S14:W14"/>
    <mergeCell ref="X14:Y14"/>
    <mergeCell ref="AT15:AW15"/>
    <mergeCell ref="AX15:AY15"/>
    <mergeCell ref="AZ15:BA15"/>
    <mergeCell ref="BB14:BC14"/>
    <mergeCell ref="AT16:AW16"/>
    <mergeCell ref="AX16:AY16"/>
    <mergeCell ref="AZ16:BA16"/>
    <mergeCell ref="BB16:BC16"/>
    <mergeCell ref="CT14:CV14"/>
    <mergeCell ref="B17:H17"/>
    <mergeCell ref="I17:M17"/>
    <mergeCell ref="N17:R17"/>
    <mergeCell ref="S17:W17"/>
    <mergeCell ref="Z16:AA16"/>
    <mergeCell ref="AB16:AC16"/>
    <mergeCell ref="AD16:AG16"/>
    <mergeCell ref="AH16:AK16"/>
    <mergeCell ref="AL16:AO16"/>
    <mergeCell ref="AP16:AS16"/>
    <mergeCell ref="B16:H16"/>
    <mergeCell ref="I16:M16"/>
    <mergeCell ref="N16:R16"/>
    <mergeCell ref="S16:W16"/>
    <mergeCell ref="X16:Y16"/>
    <mergeCell ref="AZ17:BA17"/>
    <mergeCell ref="BB17:BC17"/>
    <mergeCell ref="BB15:BC15"/>
    <mergeCell ref="B14:H14"/>
    <mergeCell ref="AD18:AG18"/>
    <mergeCell ref="AH18:AK18"/>
    <mergeCell ref="AL18:AO18"/>
    <mergeCell ref="AP17:AS17"/>
    <mergeCell ref="AP18:AS18"/>
    <mergeCell ref="B18:H18"/>
    <mergeCell ref="I18:M18"/>
    <mergeCell ref="N18:R18"/>
    <mergeCell ref="S18:W18"/>
    <mergeCell ref="X17:Y17"/>
    <mergeCell ref="Z17:AA17"/>
    <mergeCell ref="AB17:AC17"/>
    <mergeCell ref="AD17:AG17"/>
    <mergeCell ref="DN19:DS19"/>
    <mergeCell ref="CV20:DA20"/>
    <mergeCell ref="W24:AB24"/>
    <mergeCell ref="CV22:DA22"/>
    <mergeCell ref="AT17:AW17"/>
    <mergeCell ref="AX17:AY17"/>
    <mergeCell ref="CV16:DA17"/>
    <mergeCell ref="DB16:DS16"/>
    <mergeCell ref="AX19:AY19"/>
    <mergeCell ref="AZ19:BA19"/>
    <mergeCell ref="BB19:BC19"/>
    <mergeCell ref="DB17:DG17"/>
    <mergeCell ref="DH17:DM17"/>
    <mergeCell ref="DN17:DS17"/>
    <mergeCell ref="AT18:AW18"/>
    <mergeCell ref="AX18:AY18"/>
    <mergeCell ref="AZ18:BA18"/>
    <mergeCell ref="BB18:BC18"/>
    <mergeCell ref="CT16:CU17"/>
    <mergeCell ref="AH17:AK17"/>
    <mergeCell ref="AL17:AO17"/>
    <mergeCell ref="X18:Y18"/>
    <mergeCell ref="Z18:AA18"/>
    <mergeCell ref="AB18:AC18"/>
    <mergeCell ref="DB22:DG22"/>
    <mergeCell ref="DH22:DM22"/>
    <mergeCell ref="DN22:DS22"/>
    <mergeCell ref="DN26:DS26"/>
    <mergeCell ref="DN27:DS27"/>
    <mergeCell ref="DH27:DM27"/>
    <mergeCell ref="DN25:DS25"/>
    <mergeCell ref="I28:L28"/>
    <mergeCell ref="DB20:DG20"/>
    <mergeCell ref="DH20:DM20"/>
    <mergeCell ref="DN20:DS20"/>
    <mergeCell ref="W23:AB23"/>
    <mergeCell ref="CV21:DA21"/>
    <mergeCell ref="DB21:DG21"/>
    <mergeCell ref="DH21:DM21"/>
    <mergeCell ref="DN21:DS21"/>
    <mergeCell ref="CT18:CU22"/>
    <mergeCell ref="CV18:DA18"/>
    <mergeCell ref="DB18:DG18"/>
    <mergeCell ref="DH18:DM18"/>
    <mergeCell ref="DN18:DS18"/>
    <mergeCell ref="CV19:DA19"/>
    <mergeCell ref="DB19:DG19"/>
    <mergeCell ref="DH19:DM19"/>
    <mergeCell ref="CV27:DA27"/>
    <mergeCell ref="CT23:CU27"/>
    <mergeCell ref="CV23:DA23"/>
    <mergeCell ref="DB23:DG23"/>
    <mergeCell ref="DH23:DM23"/>
    <mergeCell ref="DN23:DS23"/>
    <mergeCell ref="DH24:DM24"/>
    <mergeCell ref="DN24:DS24"/>
    <mergeCell ref="CV25:DA25"/>
    <mergeCell ref="DB25:DG25"/>
    <mergeCell ref="DH25:DM25"/>
    <mergeCell ref="CV24:DA24"/>
    <mergeCell ref="DB24:DG24"/>
    <mergeCell ref="CV26:DA26"/>
    <mergeCell ref="DB26:DG26"/>
    <mergeCell ref="DH26:DM26"/>
    <mergeCell ref="DB27:DG27"/>
    <mergeCell ref="X26:AB26"/>
    <mergeCell ref="X27:AA27"/>
    <mergeCell ref="X28:AA28"/>
    <mergeCell ref="I27:L27"/>
    <mergeCell ref="N27:Q27"/>
    <mergeCell ref="S27:V27"/>
    <mergeCell ref="I26:M26"/>
    <mergeCell ref="N26:R26"/>
    <mergeCell ref="S26:W26"/>
    <mergeCell ref="N28:Q28"/>
    <mergeCell ref="S28:V28"/>
    <mergeCell ref="I36:L36"/>
    <mergeCell ref="N36:Q36"/>
    <mergeCell ref="S36:V36"/>
    <mergeCell ref="X31:AA31"/>
    <mergeCell ref="I32:AB32"/>
    <mergeCell ref="I34:L34"/>
    <mergeCell ref="N34:Q34"/>
    <mergeCell ref="S34:V34"/>
    <mergeCell ref="I33:L33"/>
    <mergeCell ref="N33:Q33"/>
    <mergeCell ref="S33:V33"/>
    <mergeCell ref="I31:L31"/>
    <mergeCell ref="N31:Q31"/>
    <mergeCell ref="S31:V31"/>
    <mergeCell ref="X36:AA36"/>
    <mergeCell ref="X37:AA37"/>
    <mergeCell ref="I37:L37"/>
    <mergeCell ref="N37:Q37"/>
    <mergeCell ref="S37:V37"/>
    <mergeCell ref="X29:AA29"/>
    <mergeCell ref="X30:AA30"/>
    <mergeCell ref="B32:H32"/>
    <mergeCell ref="B33:H33"/>
    <mergeCell ref="B34:H34"/>
    <mergeCell ref="B35:H35"/>
    <mergeCell ref="B36:H36"/>
    <mergeCell ref="B37:H37"/>
    <mergeCell ref="I30:L30"/>
    <mergeCell ref="N30:Q30"/>
    <mergeCell ref="S30:V30"/>
    <mergeCell ref="I29:L29"/>
    <mergeCell ref="N29:Q29"/>
    <mergeCell ref="S29:V29"/>
    <mergeCell ref="X33:AA33"/>
    <mergeCell ref="X34:AA34"/>
    <mergeCell ref="X35:AA35"/>
    <mergeCell ref="I35:L35"/>
    <mergeCell ref="N35:Q35"/>
    <mergeCell ref="S35:V35"/>
    <mergeCell ref="A1:O2"/>
    <mergeCell ref="L5:P5"/>
    <mergeCell ref="B26:H26"/>
    <mergeCell ref="B27:H27"/>
    <mergeCell ref="B28:H28"/>
    <mergeCell ref="B29:H29"/>
    <mergeCell ref="B30:H30"/>
    <mergeCell ref="B31:H31"/>
    <mergeCell ref="B15:H15"/>
    <mergeCell ref="I15:M15"/>
    <mergeCell ref="N15:R15"/>
    <mergeCell ref="B13:H13"/>
    <mergeCell ref="I13:M13"/>
    <mergeCell ref="N13:R13"/>
    <mergeCell ref="B11:H11"/>
    <mergeCell ref="I11:M11"/>
    <mergeCell ref="N11:R11"/>
    <mergeCell ref="I14:M14"/>
    <mergeCell ref="N14:R14"/>
    <mergeCell ref="B12:H12"/>
    <mergeCell ref="I12:M12"/>
    <mergeCell ref="N12:R12"/>
    <mergeCell ref="B5:F5"/>
    <mergeCell ref="B10:H10"/>
  </mergeCells>
  <phoneticPr fontId="2"/>
  <dataValidations count="6">
    <dataValidation type="whole" allowBlank="1" showInputMessage="1" showErrorMessage="1" sqref="S11:W18" xr:uid="{0464605D-9442-41A7-8AE7-A14D7457E30B}">
      <formula1>-999999999</formula1>
      <formula2>999999999</formula2>
    </dataValidation>
    <dataValidation type="whole" allowBlank="1" showInputMessage="1" showErrorMessage="1" sqref="I11:R18" xr:uid="{F95F962A-7FEB-48DF-B3C2-4509222B0D09}">
      <formula1>0</formula1>
      <formula2>999999999</formula2>
    </dataValidation>
    <dataValidation type="list" allowBlank="1" showInputMessage="1" showErrorMessage="1" error="加入期間を選択してください。" sqref="B5" xr:uid="{00DEA0ED-E124-47E4-A2B8-2CA7951C5FB6}">
      <formula1>$CL$11:$CL$23</formula1>
    </dataValidation>
    <dataValidation type="list" allowBlank="1" showInputMessage="1" showErrorMessage="1" error="選択してください。" sqref="X11:AC18" xr:uid="{48409550-D1CF-41B2-89B2-5A6EE28B37DF}">
      <formula1>"●"</formula1>
    </dataValidation>
    <dataValidation type="list" allowBlank="1" showInputMessage="1" showErrorMessage="1" error="年齢区分を選択してください。" sqref="B11:H18" xr:uid="{59B40BBC-FD64-4D27-A4A5-883FE5E7D7EF}">
      <formula1>age</formula1>
    </dataValidation>
    <dataValidation type="list" allowBlank="1" showDropDown="1" showInputMessage="1" showErrorMessage="1" error="加入期間を選択してください。" sqref="G5:I5" xr:uid="{BCF87114-3B29-4567-95E6-181B074B121E}">
      <formula1>$CL$11:$CL$23</formula1>
    </dataValidation>
  </dataValidations>
  <pageMargins left="0.70866141732283472" right="0.70866141732283472" top="0.74803149606299213" bottom="0.74803149606299213" header="0.31496062992125984" footer="0.31496062992125984"/>
  <pageSetup paperSize="9" scale="57" fitToHeight="2" orientation="landscape" r:id="rId1"/>
  <rowBreaks count="1" manualBreakCount="1">
    <brk id="48" max="4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103</vt:i4>
      </vt:variant>
    </vt:vector>
  </HeadingPairs>
  <TitlesOfParts>
    <vt:vector size="104" baseType="lpstr">
      <vt:lpstr>試算シート </vt:lpstr>
      <vt:lpstr>'試算シート '!age</vt:lpstr>
      <vt:lpstr>'試算シート '!age_0</vt:lpstr>
      <vt:lpstr>'試算シート '!age_1</vt:lpstr>
      <vt:lpstr>'試算シート '!age_2</vt:lpstr>
      <vt:lpstr>'試算シート '!age_3</vt:lpstr>
      <vt:lpstr>'試算シート '!age_4</vt:lpstr>
      <vt:lpstr>'試算シート '!age_5</vt:lpstr>
      <vt:lpstr>'試算シート '!age_6</vt:lpstr>
      <vt:lpstr>'試算シート '!ir_byo</vt:lpstr>
      <vt:lpstr>'試算シート '!ir_gnd</vt:lpstr>
      <vt:lpstr>'試算シート '!ir_kin</vt:lpstr>
      <vt:lpstr>'試算シート '!ir_syt</vt:lpstr>
      <vt:lpstr>'試算シート '!kanyu</vt:lpstr>
      <vt:lpstr>'試算シート '!kg_byo</vt:lpstr>
      <vt:lpstr>'試算シート '!kg_gnd</vt:lpstr>
      <vt:lpstr>'試算シート '!kg_kin</vt:lpstr>
      <vt:lpstr>'試算シート '!kg_syt</vt:lpstr>
      <vt:lpstr>'試算シート '!kgn</vt:lpstr>
      <vt:lpstr>'試算シート '!kiso_0</vt:lpstr>
      <vt:lpstr>'試算シート '!kiso_1</vt:lpstr>
      <vt:lpstr>'試算シート '!kiso_2</vt:lpstr>
      <vt:lpstr>'試算シート '!kiso_3</vt:lpstr>
      <vt:lpstr>'試算シート '!kj_0</vt:lpstr>
      <vt:lpstr>'試算シート '!kj_1</vt:lpstr>
      <vt:lpstr>'試算シート '!kj_10</vt:lpstr>
      <vt:lpstr>'試算シート '!kj_2</vt:lpstr>
      <vt:lpstr>'試算シート '!kj_3</vt:lpstr>
      <vt:lpstr>'試算シート '!kj_4</vt:lpstr>
      <vt:lpstr>'試算シート '!kj_5</vt:lpstr>
      <vt:lpstr>'試算シート '!kj_6</vt:lpstr>
      <vt:lpstr>'試算シート '!kj_7</vt:lpstr>
      <vt:lpstr>'試算シート '!kj_8</vt:lpstr>
      <vt:lpstr>'試算シート '!kj_9</vt:lpstr>
      <vt:lpstr>'試算シート '!kr_6</vt:lpstr>
      <vt:lpstr>'試算シート '!kr_7</vt:lpstr>
      <vt:lpstr>'試算シート '!kr_8</vt:lpstr>
      <vt:lpstr>'試算シート '!kr_9</vt:lpstr>
      <vt:lpstr>'試算シート '!ks_0</vt:lpstr>
      <vt:lpstr>'試算シート '!ks_1</vt:lpstr>
      <vt:lpstr>'試算シート '!ks_10</vt:lpstr>
      <vt:lpstr>'試算シート '!ks_2</vt:lpstr>
      <vt:lpstr>'試算シート '!ks_3</vt:lpstr>
      <vt:lpstr>'試算シート '!ks_4</vt:lpstr>
      <vt:lpstr>'試算シート '!ks_5</vt:lpstr>
      <vt:lpstr>'試算シート '!ks_6</vt:lpstr>
      <vt:lpstr>'試算シート '!ks_7</vt:lpstr>
      <vt:lpstr>'試算シート '!ks_8</vt:lpstr>
      <vt:lpstr>'試算シート '!ks_9</vt:lpstr>
      <vt:lpstr>'試算シート '!ks_kj_0</vt:lpstr>
      <vt:lpstr>'試算シート '!ks_kj_1</vt:lpstr>
      <vt:lpstr>'試算シート '!ks_kj_2</vt:lpstr>
      <vt:lpstr>'試算シート '!ks_kj_3</vt:lpstr>
      <vt:lpstr>'試算シート '!nk1_64_0</vt:lpstr>
      <vt:lpstr>'試算シート '!nk1_64_1</vt:lpstr>
      <vt:lpstr>'試算シート '!nk1_64_2</vt:lpstr>
      <vt:lpstr>'試算シート '!nk1_64_3</vt:lpstr>
      <vt:lpstr>'試算シート '!nk1_64_4</vt:lpstr>
      <vt:lpstr>'試算シート '!nk1_65_0</vt:lpstr>
      <vt:lpstr>'試算シート '!nk1_65_1</vt:lpstr>
      <vt:lpstr>'試算シート '!nk1_65_2</vt:lpstr>
      <vt:lpstr>'試算シート '!nk1_65_3</vt:lpstr>
      <vt:lpstr>'試算シート '!nk1_65_4</vt:lpstr>
      <vt:lpstr>'試算シート '!nk2_64_0</vt:lpstr>
      <vt:lpstr>'試算シート '!nk2_64_1</vt:lpstr>
      <vt:lpstr>'試算シート '!nk2_64_2</vt:lpstr>
      <vt:lpstr>'試算シート '!nk2_64_3</vt:lpstr>
      <vt:lpstr>'試算シート '!nk2_64_4</vt:lpstr>
      <vt:lpstr>'試算シート '!nk2_65_0</vt:lpstr>
      <vt:lpstr>'試算シート '!nk2_65_1</vt:lpstr>
      <vt:lpstr>'試算シート '!nk2_65_2</vt:lpstr>
      <vt:lpstr>'試算シート '!nk2_65_3</vt:lpstr>
      <vt:lpstr>'試算シート '!nk2_65_4</vt:lpstr>
      <vt:lpstr>'試算シート '!nk3_64_0</vt:lpstr>
      <vt:lpstr>'試算シート '!nk3_64_1</vt:lpstr>
      <vt:lpstr>'試算シート '!nk3_64_2</vt:lpstr>
      <vt:lpstr>'試算シート '!nk3_64_3</vt:lpstr>
      <vt:lpstr>'試算シート '!nk3_64_4</vt:lpstr>
      <vt:lpstr>'試算シート '!nk3_65_0</vt:lpstr>
      <vt:lpstr>'試算シート '!nk3_65_1</vt:lpstr>
      <vt:lpstr>'試算シート '!nk3_65_2</vt:lpstr>
      <vt:lpstr>'試算シート '!nk3_65_3</vt:lpstr>
      <vt:lpstr>'試算シート '!nk3_65_4</vt:lpstr>
      <vt:lpstr>'試算シート '!nr_64_1</vt:lpstr>
      <vt:lpstr>'試算シート '!nr_64_2</vt:lpstr>
      <vt:lpstr>'試算シート '!nr_64_3</vt:lpstr>
      <vt:lpstr>'試算シート '!nr_65_1</vt:lpstr>
      <vt:lpstr>'試算シート '!nr_65_2</vt:lpstr>
      <vt:lpstr>'試算シート '!nr_65_3</vt:lpstr>
      <vt:lpstr>'試算シート '!ns_64_0</vt:lpstr>
      <vt:lpstr>'試算シート '!ns_64_1</vt:lpstr>
      <vt:lpstr>'試算シート '!ns_64_2</vt:lpstr>
      <vt:lpstr>'試算シート '!ns_64_3</vt:lpstr>
      <vt:lpstr>'試算シート '!ns_64_4</vt:lpstr>
      <vt:lpstr>'試算シート '!ns_65_0</vt:lpstr>
      <vt:lpstr>'試算シート '!ns_65_1</vt:lpstr>
      <vt:lpstr>'試算シート '!ns_65_2</vt:lpstr>
      <vt:lpstr>'試算シート '!ns_65_3</vt:lpstr>
      <vt:lpstr>'試算シート '!ns_65_4</vt:lpstr>
      <vt:lpstr>'試算シート '!Print_Area</vt:lpstr>
      <vt:lpstr>'試算シート '!si_byo</vt:lpstr>
      <vt:lpstr>'試算シート '!si_gnd</vt:lpstr>
      <vt:lpstr>'試算シート '!si_kin</vt:lpstr>
      <vt:lpstr>'試算シート '!si_syt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hoken000n</dc:creator>
  <cp:lastModifiedBy>Administrator</cp:lastModifiedBy>
  <cp:lastPrinted>2026-07-31T00:21:55Z</cp:lastPrinted>
  <dcterms:created xsi:type="dcterms:W3CDTF">2021-02-15T06:57:06Z</dcterms:created>
  <dcterms:modified xsi:type="dcterms:W3CDTF">2026-07-31T07:11:44Z</dcterms:modified>
</cp:coreProperties>
</file>